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sadowska\Desktop\"/>
    </mc:Choice>
  </mc:AlternateContent>
  <xr:revisionPtr revIDLastSave="0" documentId="13_ncr:1_{2112A299-E311-4C67-BB13-21488440D95F}" xr6:coauthVersionLast="47" xr6:coauthVersionMax="47" xr10:uidLastSave="{00000000-0000-0000-0000-000000000000}"/>
  <bookViews>
    <workbookView minimized="1" xWindow="2964" yWindow="2964" windowWidth="17280" windowHeight="8880" xr2:uid="{3FE64A99-5902-494E-A09B-42BA5948C5F1}"/>
  </bookViews>
  <sheets>
    <sheet name="wariant 2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6" i="1" l="1"/>
  <c r="F17" i="1"/>
  <c r="F9" i="1"/>
  <c r="F315" i="1" s="1"/>
  <c r="F10" i="1"/>
  <c r="E9" i="1"/>
  <c r="E244" i="1"/>
  <c r="F264" i="1"/>
  <c r="E264" i="1"/>
  <c r="D226" i="1"/>
  <c r="E226" i="1" s="1"/>
  <c r="D218" i="1"/>
  <c r="E128" i="1"/>
  <c r="F128" i="1" s="1"/>
  <c r="E68" i="1"/>
  <c r="E64" i="1"/>
  <c r="E313" i="1"/>
  <c r="F313" i="1" s="1"/>
  <c r="E312" i="1"/>
  <c r="F312" i="1" s="1"/>
  <c r="F311" i="1" s="1"/>
  <c r="E309" i="1"/>
  <c r="F309" i="1" s="1"/>
  <c r="E308" i="1"/>
  <c r="E307" i="1"/>
  <c r="E306" i="1"/>
  <c r="E305" i="1"/>
  <c r="E304" i="1"/>
  <c r="E303" i="1"/>
  <c r="E302" i="1"/>
  <c r="E301" i="1"/>
  <c r="E299" i="1"/>
  <c r="F299" i="1" s="1"/>
  <c r="E298" i="1"/>
  <c r="F298" i="1" s="1"/>
  <c r="E297" i="1"/>
  <c r="F297" i="1" s="1"/>
  <c r="E296" i="1"/>
  <c r="E295" i="1"/>
  <c r="E294" i="1"/>
  <c r="E293" i="1"/>
  <c r="E292" i="1"/>
  <c r="E291" i="1"/>
  <c r="E289" i="1"/>
  <c r="E288" i="1"/>
  <c r="E287" i="1"/>
  <c r="E286" i="1"/>
  <c r="E285" i="1"/>
  <c r="E284" i="1"/>
  <c r="E282" i="1"/>
  <c r="E281" i="1"/>
  <c r="E280" i="1"/>
  <c r="E276" i="1"/>
  <c r="F276" i="1" s="1"/>
  <c r="E275" i="1"/>
  <c r="E274" i="1"/>
  <c r="E273" i="1"/>
  <c r="E272" i="1"/>
  <c r="E271" i="1"/>
  <c r="E270" i="1"/>
  <c r="E268" i="1"/>
  <c r="E266" i="1"/>
  <c r="F266" i="1" s="1"/>
  <c r="E265" i="1"/>
  <c r="F265" i="1" s="1"/>
  <c r="E263" i="1"/>
  <c r="E262" i="1"/>
  <c r="D261" i="1"/>
  <c r="E261" i="1" s="1"/>
  <c r="D260" i="1"/>
  <c r="E260" i="1" s="1"/>
  <c r="D259" i="1"/>
  <c r="E259" i="1" s="1"/>
  <c r="E258" i="1"/>
  <c r="E256" i="1"/>
  <c r="D255" i="1"/>
  <c r="E255" i="1" s="1"/>
  <c r="D254" i="1"/>
  <c r="E254" i="1" s="1"/>
  <c r="D253" i="1"/>
  <c r="E253" i="1" s="1"/>
  <c r="D252" i="1"/>
  <c r="E252" i="1" s="1"/>
  <c r="E251" i="1"/>
  <c r="E249" i="1"/>
  <c r="E248" i="1"/>
  <c r="E247" i="1"/>
  <c r="E246" i="1"/>
  <c r="E242" i="1"/>
  <c r="F242" i="1" s="1"/>
  <c r="E241" i="1"/>
  <c r="F241" i="1" s="1"/>
  <c r="E240" i="1"/>
  <c r="F240" i="1" s="1"/>
  <c r="E239" i="1"/>
  <c r="F239" i="1" s="1"/>
  <c r="E238" i="1"/>
  <c r="E237" i="1"/>
  <c r="E236" i="1"/>
  <c r="E234" i="1"/>
  <c r="E233" i="1"/>
  <c r="E231" i="1"/>
  <c r="E229" i="1"/>
  <c r="E228" i="1"/>
  <c r="E224" i="1"/>
  <c r="F224" i="1" s="1"/>
  <c r="E223" i="1"/>
  <c r="E222" i="1"/>
  <c r="E221" i="1"/>
  <c r="E220" i="1"/>
  <c r="E219" i="1"/>
  <c r="D232" i="1" s="1"/>
  <c r="E232" i="1" s="1"/>
  <c r="E218" i="1"/>
  <c r="E214" i="1"/>
  <c r="F214" i="1" s="1"/>
  <c r="E213" i="1"/>
  <c r="E210" i="1"/>
  <c r="F210" i="1" s="1"/>
  <c r="E209" i="1"/>
  <c r="E208" i="1"/>
  <c r="E207" i="1"/>
  <c r="E206" i="1"/>
  <c r="E205" i="1"/>
  <c r="E204" i="1"/>
  <c r="E202" i="1"/>
  <c r="E200" i="1"/>
  <c r="F200" i="1" s="1"/>
  <c r="E199" i="1"/>
  <c r="E198" i="1"/>
  <c r="E197" i="1"/>
  <c r="E196" i="1"/>
  <c r="E195" i="1"/>
  <c r="E194" i="1"/>
  <c r="E193" i="1"/>
  <c r="E191" i="1"/>
  <c r="E190" i="1"/>
  <c r="E189" i="1"/>
  <c r="E188" i="1"/>
  <c r="E187" i="1"/>
  <c r="E186" i="1"/>
  <c r="E185" i="1"/>
  <c r="E183" i="1"/>
  <c r="E182" i="1"/>
  <c r="E181" i="1"/>
  <c r="E176" i="1"/>
  <c r="F176" i="1" s="1"/>
  <c r="E175" i="1"/>
  <c r="E174" i="1"/>
  <c r="E173" i="1"/>
  <c r="E172" i="1"/>
  <c r="E171" i="1"/>
  <c r="E170" i="1"/>
  <c r="E168" i="1"/>
  <c r="E166" i="1"/>
  <c r="E165" i="1"/>
  <c r="E164" i="1"/>
  <c r="E163" i="1"/>
  <c r="E162" i="1"/>
  <c r="E161" i="1"/>
  <c r="E159" i="1"/>
  <c r="F159" i="1" s="1"/>
  <c r="E158" i="1"/>
  <c r="E157" i="1"/>
  <c r="E156" i="1"/>
  <c r="F156" i="1" s="1"/>
  <c r="E155" i="1"/>
  <c r="F155" i="1" s="1"/>
  <c r="E154" i="1"/>
  <c r="E153" i="1" s="1"/>
  <c r="F153" i="1"/>
  <c r="E152" i="1"/>
  <c r="E151" i="1"/>
  <c r="E149" i="1"/>
  <c r="F149" i="1" s="1"/>
  <c r="E148" i="1"/>
  <c r="E147" i="1"/>
  <c r="D146" i="1"/>
  <c r="E146" i="1" s="1"/>
  <c r="E145" i="1"/>
  <c r="D143" i="1"/>
  <c r="E143" i="1" s="1"/>
  <c r="D142" i="1"/>
  <c r="E142" i="1" s="1"/>
  <c r="E141" i="1"/>
  <c r="E140" i="1"/>
  <c r="E138" i="1"/>
  <c r="E137" i="1"/>
  <c r="D136" i="1"/>
  <c r="E136" i="1" s="1"/>
  <c r="E135" i="1"/>
  <c r="E134" i="1"/>
  <c r="E133" i="1"/>
  <c r="E132" i="1"/>
  <c r="E131" i="1"/>
  <c r="E130" i="1"/>
  <c r="E127" i="1"/>
  <c r="E126" i="1"/>
  <c r="E125" i="1"/>
  <c r="E124" i="1"/>
  <c r="E122" i="1"/>
  <c r="E120" i="1"/>
  <c r="E119" i="1"/>
  <c r="E118" i="1"/>
  <c r="E114" i="1"/>
  <c r="F114" i="1" s="1"/>
  <c r="E113" i="1"/>
  <c r="F113" i="1" s="1"/>
  <c r="E112" i="1"/>
  <c r="F112" i="1" s="1"/>
  <c r="E111" i="1"/>
  <c r="E110" i="1"/>
  <c r="E109" i="1"/>
  <c r="E108" i="1"/>
  <c r="E107" i="1"/>
  <c r="E106" i="1"/>
  <c r="E104" i="1"/>
  <c r="E102" i="1"/>
  <c r="F102" i="1" s="1"/>
  <c r="E101" i="1"/>
  <c r="E100" i="1"/>
  <c r="E99" i="1"/>
  <c r="E98" i="1"/>
  <c r="E97" i="1"/>
  <c r="E96" i="1"/>
  <c r="E95" i="1"/>
  <c r="E94" i="1"/>
  <c r="E92" i="1"/>
  <c r="F92" i="1" s="1"/>
  <c r="E91" i="1"/>
  <c r="F91" i="1" s="1"/>
  <c r="E90" i="1"/>
  <c r="F90" i="1" s="1"/>
  <c r="E89" i="1"/>
  <c r="F89" i="1" s="1"/>
  <c r="E88" i="1"/>
  <c r="F88" i="1" s="1"/>
  <c r="E87" i="1"/>
  <c r="F87" i="1" s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0" i="1"/>
  <c r="F70" i="1" s="1"/>
  <c r="E69" i="1"/>
  <c r="E66" i="1"/>
  <c r="E65" i="1"/>
  <c r="E63" i="1"/>
  <c r="E61" i="1"/>
  <c r="E60" i="1"/>
  <c r="E58" i="1"/>
  <c r="E57" i="1"/>
  <c r="E56" i="1"/>
  <c r="E55" i="1"/>
  <c r="E54" i="1"/>
  <c r="E53" i="1"/>
  <c r="E52" i="1"/>
  <c r="E51" i="1"/>
  <c r="E50" i="1"/>
  <c r="E49" i="1"/>
  <c r="E48" i="1"/>
  <c r="E46" i="1"/>
  <c r="F46" i="1" s="1"/>
  <c r="E45" i="1"/>
  <c r="D44" i="1"/>
  <c r="E44" i="1" s="1"/>
  <c r="E43" i="1"/>
  <c r="E42" i="1"/>
  <c r="E41" i="1"/>
  <c r="E40" i="1"/>
  <c r="E39" i="1"/>
  <c r="E38" i="1"/>
  <c r="E37" i="1"/>
  <c r="E35" i="1"/>
  <c r="D34" i="1"/>
  <c r="E34" i="1" s="1"/>
  <c r="E33" i="1"/>
  <c r="E32" i="1"/>
  <c r="E31" i="1"/>
  <c r="E30" i="1"/>
  <c r="E29" i="1"/>
  <c r="E28" i="1"/>
  <c r="E27" i="1"/>
  <c r="E26" i="1"/>
  <c r="E24" i="1"/>
  <c r="F24" i="1" s="1"/>
  <c r="E23" i="1"/>
  <c r="E22" i="1"/>
  <c r="E21" i="1"/>
  <c r="E20" i="1"/>
  <c r="E19" i="1"/>
  <c r="E18" i="1"/>
  <c r="E16" i="1"/>
  <c r="E15" i="1"/>
  <c r="E14" i="1"/>
  <c r="E13" i="1"/>
  <c r="E12" i="1"/>
  <c r="E11" i="1"/>
  <c r="E283" i="1" l="1"/>
  <c r="F283" i="1" s="1"/>
  <c r="E300" i="1"/>
  <c r="F300" i="1" s="1"/>
  <c r="E59" i="1"/>
  <c r="F59" i="1" s="1"/>
  <c r="E267" i="1"/>
  <c r="F267" i="1" s="1"/>
  <c r="E279" i="1"/>
  <c r="F279" i="1" s="1"/>
  <c r="E235" i="1"/>
  <c r="F235" i="1" s="1"/>
  <c r="E230" i="1"/>
  <c r="F230" i="1" s="1"/>
  <c r="D169" i="1"/>
  <c r="E169" i="1" s="1"/>
  <c r="E167" i="1" s="1"/>
  <c r="F167" i="1" s="1"/>
  <c r="E117" i="1"/>
  <c r="F117" i="1" s="1"/>
  <c r="E212" i="1"/>
  <c r="E217" i="1"/>
  <c r="F217" i="1" s="1"/>
  <c r="E257" i="1"/>
  <c r="F257" i="1" s="1"/>
  <c r="E311" i="1"/>
  <c r="E67" i="1"/>
  <c r="F67" i="1" s="1"/>
  <c r="E150" i="1"/>
  <c r="F150" i="1" s="1"/>
  <c r="D227" i="1"/>
  <c r="E227" i="1" s="1"/>
  <c r="E225" i="1" s="1"/>
  <c r="F225" i="1" s="1"/>
  <c r="E245" i="1"/>
  <c r="F245" i="1" s="1"/>
  <c r="E290" i="1"/>
  <c r="F290" i="1" s="1"/>
  <c r="E47" i="1"/>
  <c r="F47" i="1" s="1"/>
  <c r="E36" i="1"/>
  <c r="F36" i="1" s="1"/>
  <c r="E17" i="1"/>
  <c r="E180" i="1"/>
  <c r="F180" i="1" s="1"/>
  <c r="E25" i="1"/>
  <c r="F25" i="1" s="1"/>
  <c r="E62" i="1"/>
  <c r="F62" i="1" s="1"/>
  <c r="E129" i="1"/>
  <c r="F129" i="1" s="1"/>
  <c r="E184" i="1"/>
  <c r="F184" i="1" s="1"/>
  <c r="E71" i="1"/>
  <c r="F71" i="1" s="1"/>
  <c r="E93" i="1"/>
  <c r="F93" i="1" s="1"/>
  <c r="D123" i="1"/>
  <c r="E123" i="1" s="1"/>
  <c r="E192" i="1"/>
  <c r="F192" i="1" s="1"/>
  <c r="D203" i="1"/>
  <c r="E203" i="1" s="1"/>
  <c r="E201" i="1" s="1"/>
  <c r="F201" i="1" s="1"/>
  <c r="E10" i="1"/>
  <c r="D105" i="1"/>
  <c r="E105" i="1" s="1"/>
  <c r="E103" i="1" s="1"/>
  <c r="F103" i="1" s="1"/>
  <c r="E160" i="1"/>
  <c r="F160" i="1" s="1"/>
  <c r="E250" i="1"/>
  <c r="F250" i="1" s="1"/>
  <c r="F213" i="1"/>
  <c r="F212" i="1" s="1"/>
  <c r="F278" i="1" l="1"/>
  <c r="E278" i="1"/>
  <c r="F216" i="1"/>
  <c r="D144" i="1"/>
  <c r="E144" i="1" s="1"/>
  <c r="E139" i="1" s="1"/>
  <c r="F139" i="1" s="1"/>
  <c r="F178" i="1"/>
  <c r="F244" i="1"/>
  <c r="E178" i="1"/>
  <c r="E121" i="1"/>
  <c r="F121" i="1" l="1"/>
  <c r="F116" i="1" s="1"/>
  <c r="E116" i="1"/>
  <c r="E7" i="1" s="1"/>
  <c r="F7" i="1" l="1"/>
  <c r="E315" i="1"/>
</calcChain>
</file>

<file path=xl/sharedStrings.xml><?xml version="1.0" encoding="utf-8"?>
<sst xmlns="http://schemas.openxmlformats.org/spreadsheetml/2006/main" count="258" uniqueCount="165">
  <si>
    <t>WYLICZONY NA PODSTAWIE WARIANTU 4 -PLANÓW FINANSOWYCH PLACÓWEK OŚWIATOWYCH NA ROK 2026</t>
  </si>
  <si>
    <t>POZ.</t>
  </si>
  <si>
    <t>NAZWA KONTA</t>
  </si>
  <si>
    <t>ILOŚĆ M-CY / STAWKA</t>
  </si>
  <si>
    <t>KWOTA</t>
  </si>
  <si>
    <t>PROGNOZOWANE WYDATKI</t>
  </si>
  <si>
    <t>PLAN
 FINANSOWY</t>
  </si>
  <si>
    <t>OŚWIATA I WYCHOWANIE</t>
  </si>
  <si>
    <t>80101 - SZKOŁY</t>
  </si>
  <si>
    <t>Wyd.osob.nie zal. do wynagrodzeń</t>
  </si>
  <si>
    <t>* dod. socjalne brutto</t>
  </si>
  <si>
    <t>* fundusz zdrowotny</t>
  </si>
  <si>
    <t>* odzież i obuwie ochronne</t>
  </si>
  <si>
    <t>* świadczenie na start</t>
  </si>
  <si>
    <t>Wynagrodzenie osobowe pracowników (obsługa)</t>
  </si>
  <si>
    <t xml:space="preserve">* wynagrodzenie obsługa </t>
  </si>
  <si>
    <t>* nagroda DEN tj. 1% z planowanych wynagrodzeń</t>
  </si>
  <si>
    <t>* nagroda jubileuszowa</t>
  </si>
  <si>
    <t xml:space="preserve">* odprawa emerytalna </t>
  </si>
  <si>
    <t>Dodatkowe wynagrodzenie roczne (obsługa)</t>
  </si>
  <si>
    <t>Składki na ubezpieczenie społeczne</t>
  </si>
  <si>
    <t xml:space="preserve">* skł. ZUS dod. wiejskie </t>
  </si>
  <si>
    <t xml:space="preserve">* skł. ZUS  wynagrodzenia obsługa </t>
  </si>
  <si>
    <t xml:space="preserve">* skł. ZUS  wynagrodzenia nauczyciele </t>
  </si>
  <si>
    <t xml:space="preserve">* skł. ZUS  nadgodziny nauczyciele </t>
  </si>
  <si>
    <t>* nagroda DEN (naucz.)</t>
  </si>
  <si>
    <t>* skł. ZUS od jednorazowego dodatku uzupełniającego</t>
  </si>
  <si>
    <t>* skł. ZUS wynagrodzenie um. zlecenie</t>
  </si>
  <si>
    <t>* skł. ZUS dodatkowe wynagrodzenie roczne (naucz.+ obsługa)</t>
  </si>
  <si>
    <t>Składki na Fundusz Pracy</t>
  </si>
  <si>
    <t xml:space="preserve">* fundusz pracy dod. Wiejskie </t>
  </si>
  <si>
    <t>* fundusz pracy wynagrodzenia  obsługa</t>
  </si>
  <si>
    <t xml:space="preserve">* fundusz pracy wynagrodzenia nauczyciele </t>
  </si>
  <si>
    <t>* fundusz pracy ZUS  nadgodziny nauczyciele</t>
  </si>
  <si>
    <t>* fundusz pracy od jednorazowego dodatku uzupełniającego</t>
  </si>
  <si>
    <t>* fundusz pracy wynagrodzenie um. zlecenie</t>
  </si>
  <si>
    <t>* fundusz pracy dodatkowe wynagrodzenie roczne (naucz.+ obsługa)</t>
  </si>
  <si>
    <t>Wynagrodzenie bezosobowe</t>
  </si>
  <si>
    <t>Zakup mat. i wyposażenia</t>
  </si>
  <si>
    <t>* bieżące utrzymanie placówki (środki czystości, art. biurowe, środki opatrunkowe do apteczki, tonery do drukarek, paliwo i olej do kosiarki, nagrody książkowe na zakończenie roku szkolnego, gilosze i teczki absolwentów, hologramy do legitymacji szkolnych)</t>
  </si>
  <si>
    <t xml:space="preserve">* zakupy stolików szkolnych </t>
  </si>
  <si>
    <t>Zakup pomocy dydaktycznych</t>
  </si>
  <si>
    <t xml:space="preserve">Zakup energii </t>
  </si>
  <si>
    <t>* energia elektryczna</t>
  </si>
  <si>
    <t>* dostawa wody</t>
  </si>
  <si>
    <t>Usługi remontowe - bieżące naprawy</t>
  </si>
  <si>
    <t>* bieżące naprawy</t>
  </si>
  <si>
    <t>Zakup usług zdrowotnych</t>
  </si>
  <si>
    <t>Zakup usług pozostałych</t>
  </si>
  <si>
    <t>* prowizje bankowe</t>
  </si>
  <si>
    <t xml:space="preserve">* dzierżawa ksera </t>
  </si>
  <si>
    <t xml:space="preserve">* Inspektor Ochrony Danych </t>
  </si>
  <si>
    <t xml:space="preserve">* wywóz śmieci komunalnych  </t>
  </si>
  <si>
    <t xml:space="preserve">* odprowadzenie ścieków </t>
  </si>
  <si>
    <t>* domena , certyfikat ssl</t>
  </si>
  <si>
    <t>* bilety autobusowe dla uczniów i nauczycieli - zawody, konkursy</t>
  </si>
  <si>
    <t>* przegląd instalacji alarmowej, p. poż, klimatyzacji, kominiarski</t>
  </si>
  <si>
    <t>* pozostałe, bieżące usługi</t>
  </si>
  <si>
    <t>Zakup towarów (w szczególności materiałów, leków, żywności w związku z pomocą obywatelom Ukrainy</t>
  </si>
  <si>
    <t xml:space="preserve">Opłaty z tytułu usług telekomunikacyjnych </t>
  </si>
  <si>
    <t>Podróże służbowe krajowe, w tym delegacje na badania kontrolne, wstępne i okresowe</t>
  </si>
  <si>
    <r>
      <t>Różne opłaty i składki - polisy ubezpieczenia mienia oraz odpowiedzialności cywilnej - polisy odpowiedzialności cywilnej, ubezpieczenie mienia</t>
    </r>
    <r>
      <rPr>
        <i/>
        <sz val="10"/>
        <rFont val="Arial CE"/>
        <charset val="238"/>
      </rPr>
      <t xml:space="preserve"> (w tym koszty wynagrodzenia pracownika Międzyzakładowej Organizacji Związkowej NSZZ Solidarność)</t>
    </r>
  </si>
  <si>
    <t>Odpisy na ZFŚS</t>
  </si>
  <si>
    <t>Szkolenia pracowników niebędących członkami korpusu służby cywilnej,  w tym BHP</t>
  </si>
  <si>
    <t>Wpłaty na PPK finansowane przez podmiot zatrudniający (1,5% tylko zadeklarowani nauczycieli)</t>
  </si>
  <si>
    <t>* skł. PPK dod. wiejskie (1,5% od brutto)</t>
  </si>
  <si>
    <t xml:space="preserve">* skł. PPK  wynagrodzenia obsługa </t>
  </si>
  <si>
    <t>* skł. PPK dodatkowe wynagr. Roczne obsługa</t>
  </si>
  <si>
    <t xml:space="preserve">* skł. PPK  wynagrodzenia nauczyciele </t>
  </si>
  <si>
    <t xml:space="preserve">* skł. PPK  nadgodziny nauczyciele </t>
  </si>
  <si>
    <t>* skł. PPK od JDU</t>
  </si>
  <si>
    <t>skł. PPK dodatkowe wynagr. Roczne nauczyciele</t>
  </si>
  <si>
    <t>* skł. PPK nagroda DEN (nauczyciele + obsługa)</t>
  </si>
  <si>
    <t>Wynagrodzenia osobowe nauczycieli wypłacane w związku z pomocą obyw. Ukrainy</t>
  </si>
  <si>
    <t>Wynagrodzenia osobowe nauczycieli</t>
  </si>
  <si>
    <t>* wynagrodzenia nauczycieli</t>
  </si>
  <si>
    <t>* nagrody DEN</t>
  </si>
  <si>
    <t>* nadgodziny</t>
  </si>
  <si>
    <t>* jednorazowy dodatek uzupełniający</t>
  </si>
  <si>
    <t xml:space="preserve">* nagrody jubileuszowe </t>
  </si>
  <si>
    <t>Dodatkowe wynagrodzenie roczne nauczycieli</t>
  </si>
  <si>
    <t>Składki i inne pochodne od wynagrodzeń pracowników wypłacane w związku z pomocą obywatelom Ukrainy</t>
  </si>
  <si>
    <t>Pozostałe wydatki bieżące na zadaia związane z pomocą obywatelom Ukrainy</t>
  </si>
  <si>
    <t>80104 - PRZEDSZKOLA</t>
  </si>
  <si>
    <t xml:space="preserve">Wyd.osob.nie zal. do wynagrodzeń  </t>
  </si>
  <si>
    <t>Wynagrodzenie osobowe pracowników (obsługa):</t>
  </si>
  <si>
    <t>* nagroda DEN naucz.</t>
  </si>
  <si>
    <t>* nagroda DEN (naucz.+ obsługa)</t>
  </si>
  <si>
    <t>* bieżące utrzymanie przedszkola (art..biurowe, art.. plastyczne, materiały remontowe)</t>
  </si>
  <si>
    <t xml:space="preserve">Usługi remontowe </t>
  </si>
  <si>
    <t xml:space="preserve">* usunięcie nieprzewidzianych awarii </t>
  </si>
  <si>
    <t>Wpłaty na PPK finansowane przez podmiot zatrudniający</t>
  </si>
  <si>
    <t>* skł. PPK od dodatek wiejski</t>
  </si>
  <si>
    <t>* skł. PPK wynagrodzenia</t>
  </si>
  <si>
    <t>* skł. PPK nadgodziny</t>
  </si>
  <si>
    <t>* skł. PPK nagrody DEN</t>
  </si>
  <si>
    <t>* skł. PPk od JDU</t>
  </si>
  <si>
    <t>* skł. PPK od dodatkowego wynagrodzenia rocznego</t>
  </si>
  <si>
    <t xml:space="preserve">* nagrody DEN </t>
  </si>
  <si>
    <t>* jednorazowy dodatek uzupełniajacy</t>
  </si>
  <si>
    <t>* odprawy emerytalne</t>
  </si>
  <si>
    <t>80107 - ŚWIETLICE SZKOLNE</t>
  </si>
  <si>
    <t>Wyd.osob.nie zal. do wynagr.</t>
  </si>
  <si>
    <t xml:space="preserve">* dod. socjalne brutto </t>
  </si>
  <si>
    <t>* skł. ZUS dod. wiejskie</t>
  </si>
  <si>
    <t>* skł. ZUS  nadgodziny nauczyciele</t>
  </si>
  <si>
    <t>* skł. ZUS nagroda DEN (nauczycieli)</t>
  </si>
  <si>
    <t>* skł. ZUS z dodatkowego wynagrodzenia rocznego</t>
  </si>
  <si>
    <t xml:space="preserve">* fundusz pracy dod. wiejskie </t>
  </si>
  <si>
    <t xml:space="preserve">* fundusz pracy  wynagrodzenia nauczyciele </t>
  </si>
  <si>
    <t>* fundusz pracy  nadgodziny nauczyciele</t>
  </si>
  <si>
    <t>* fundusz pracy nagroda DEN (nauczycieli)</t>
  </si>
  <si>
    <t>* fundusz pracy z dodatkowego wynagrodzenia rocznego</t>
  </si>
  <si>
    <t>Wynagrodzenie osobowe nauczycieli</t>
  </si>
  <si>
    <t xml:space="preserve">* wynagrodzenia nauczycieli </t>
  </si>
  <si>
    <t>* odprawa emerytalna</t>
  </si>
  <si>
    <t>80146 - DOKSZTAŁCANIE I DOSKONALENIE  NAUCZ.</t>
  </si>
  <si>
    <t>Szkolenia pracowników niebędących członkami korpusu służby cywilnej</t>
  </si>
  <si>
    <t>80148 - STOŁÓWKI  SZKOLNE I PRZEDSZKOLNE</t>
  </si>
  <si>
    <t>Wynagrodzenie osobowe pracowników</t>
  </si>
  <si>
    <t>* nagroda DEN</t>
  </si>
  <si>
    <t>* składki ZUS za 12/2025</t>
  </si>
  <si>
    <t>\</t>
  </si>
  <si>
    <t>* pod. doch. za 12/2025</t>
  </si>
  <si>
    <t>* nagrody jubileuszowe</t>
  </si>
  <si>
    <t>Dodatkowe wynagrodzenie roczne</t>
  </si>
  <si>
    <t>* skł. ZUS  wynagrodzenia obsługa</t>
  </si>
  <si>
    <t xml:space="preserve">* skł. ZUS nagroda DEN </t>
  </si>
  <si>
    <t>* fundusz pracy  wynagrodzenia obsługa</t>
  </si>
  <si>
    <t xml:space="preserve">* fundusz pracy nagroda DEN </t>
  </si>
  <si>
    <t xml:space="preserve">Zakup mat. i wyposażenia </t>
  </si>
  <si>
    <t>* drobny sprzęt kuchenny (obieraczki do warzyw, pojemniki na sól i pieprz, miski, tace plastikowe, kubki do herbaty, talerzyki deserowe, blaszka na ciasto)</t>
  </si>
  <si>
    <t>* płyn do zmywarki</t>
  </si>
  <si>
    <t>Zakup środków żywności</t>
  </si>
  <si>
    <t>80149 - REALIZACJA ZADAŃ WYMAGAJĄCYCH STOSOWANIA SPECJALNEJ ORGANIZACJI NAUKI I METOD PRACY DLA DZIECI W PRZEDSZKOLACH, ODDZIAŁACH PRZEDSZKOLNYCH W SZKOŁACH PODSTAWOWYCH I INNYCH FORMACH WYCHOWANIA PRZEDSZKOLNEGO</t>
  </si>
  <si>
    <t>Wydatki osobowe pracowników</t>
  </si>
  <si>
    <t>* wynagrodzenie obsługa</t>
  </si>
  <si>
    <t>Dodatkowe wynagrodzenie roczne obsługa</t>
  </si>
  <si>
    <t>* skł. ZUS wyn.obsługa</t>
  </si>
  <si>
    <t>* skł. ZUS jednorazowy dodatek uzupełniający</t>
  </si>
  <si>
    <t>* skł. ZUS nagroda DEN (naucz.)</t>
  </si>
  <si>
    <t>8 dod.wyn.roczne</t>
  </si>
  <si>
    <t xml:space="preserve">* fundusz pracy  nadgodziny nauczyciele </t>
  </si>
  <si>
    <t>* fundusz pracy jednorazowy dodatek uzupełniający</t>
  </si>
  <si>
    <t>* skł.ZUS dod.wyn.roczne</t>
  </si>
  <si>
    <t xml:space="preserve">Wynagrodzenia osobowe nauczycieli </t>
  </si>
  <si>
    <t>* wynagrodzenia nauczycieli - brak</t>
  </si>
  <si>
    <t>* nagrody DEN - brak</t>
  </si>
  <si>
    <t>80150 - REALIZACJA ZADAŃ WYMAGAJĄCYCH STOSOWANIA SPECJALNEJ ORGANIZACJI NAUKI I METOD PRACY DLA DZIECI W SZKOŁACH PODSTAWOWYCH</t>
  </si>
  <si>
    <r>
      <t>Wydatki osobowe nie zaliczane do wynag</t>
    </r>
    <r>
      <rPr>
        <b/>
        <sz val="10"/>
        <color indexed="8"/>
        <rFont val="Arial CE"/>
        <charset val="238"/>
      </rPr>
      <t>rodzeń</t>
    </r>
  </si>
  <si>
    <t xml:space="preserve">* dod. socjalne brutto - brak </t>
  </si>
  <si>
    <t>* fundusz pracy nagroda DEN (naucz.)</t>
  </si>
  <si>
    <t>80153 - ZAPEWNIENIE UCZNIOM PRAWA DO BEZPŁATNEGO DOSTĘPU DO PODRĘCZNIKÓW, MATERIAŁÓW EDUKACYJNYCH LUB MATERIAŁÓW ĆWICZENIOWYCH</t>
  </si>
  <si>
    <t>Pomoce dydaktyczne, książki</t>
  </si>
  <si>
    <t>RAZEM</t>
  </si>
  <si>
    <t>PROJEKT PLANU FINANSOWEGO DLA ZESPOŁU SZKOLNO PRZEDSZKOLNEGO- SZKOŁA W KRUPSKIM MŁYNIE</t>
  </si>
  <si>
    <t xml:space="preserve">8klas i 3 grupy przedszkolne </t>
  </si>
  <si>
    <t xml:space="preserve">* ogrzewanie gazowe </t>
  </si>
  <si>
    <t>* energia elektryczna - Hala Sportowa</t>
  </si>
  <si>
    <t>* generatny remont ins.elekl. w salach /korytarach</t>
  </si>
  <si>
    <t>* dziennik elektroniczny Librus</t>
  </si>
  <si>
    <t>*licencja e-biblioteka</t>
  </si>
  <si>
    <t>* odzież ochronna</t>
  </si>
  <si>
    <t>Zakup usług pozostałych ( terapia SI)</t>
  </si>
  <si>
    <t>*fundusz pracy z dodatkowego wynagrodzenia rocznego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</si>
</sst>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charset val="238"/>
      <scheme val="minor"/>
    </font>
    <font>
      <b/>
      <sz val="10"/>
      <name val="Arial CE"/>
      <charset val="238"/>
    </font>
    <font>
      <i/>
      <sz val="9"/>
      <name val="Arial CE"/>
      <charset val="238"/>
    </font>
    <font>
      <i/>
      <sz val="9"/>
      <color theme="1"/>
      <name val="Arial CE"/>
      <charset val="238"/>
    </font>
    <font>
      <i/>
      <sz val="10"/>
      <name val="Arial CE"/>
      <charset val="238"/>
    </font>
    <font>
      <b/>
      <sz val="10"/>
      <color theme="1"/>
      <name val="Arial CE"/>
      <charset val="238"/>
    </font>
    <font>
      <sz val="10"/>
      <color theme="1"/>
      <name val="Arial CE"/>
      <charset val="238"/>
    </font>
    <font>
      <b/>
      <sz val="9"/>
      <name val="Arial CE"/>
      <charset val="238"/>
    </font>
    <font>
      <b/>
      <sz val="10"/>
      <color indexed="8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right" vertical="center" wrapText="1"/>
    </xf>
    <xf numFmtId="4" fontId="1" fillId="0" borderId="7" xfId="0" applyNumberFormat="1" applyFont="1" applyBorder="1" applyAlignment="1">
      <alignment horizontal="right" vertical="center" wrapText="1"/>
    </xf>
    <xf numFmtId="4" fontId="1" fillId="0" borderId="8" xfId="0" applyNumberFormat="1" applyFont="1" applyBorder="1" applyAlignment="1">
      <alignment horizontal="right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0" xfId="0" applyBorder="1" applyAlignment="1">
      <alignment horizontal="right" vertical="center"/>
    </xf>
    <xf numFmtId="4" fontId="0" fillId="0" borderId="10" xfId="0" applyNumberFormat="1" applyBorder="1" applyAlignment="1">
      <alignment horizontal="right" vertical="center"/>
    </xf>
    <xf numFmtId="4" fontId="0" fillId="0" borderId="11" xfId="0" applyNumberFormat="1" applyBorder="1" applyAlignment="1">
      <alignment horizontal="right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3" xfId="0" applyFont="1" applyFill="1" applyBorder="1" applyAlignment="1">
      <alignment horizontal="right" vertical="center" wrapText="1"/>
    </xf>
    <xf numFmtId="4" fontId="1" fillId="2" borderId="13" xfId="0" applyNumberFormat="1" applyFont="1" applyFill="1" applyBorder="1" applyAlignment="1">
      <alignment horizontal="right" vertical="center" wrapText="1"/>
    </xf>
    <xf numFmtId="4" fontId="1" fillId="2" borderId="14" xfId="0" applyNumberFormat="1" applyFont="1" applyFill="1" applyBorder="1" applyAlignment="1">
      <alignment horizontal="right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7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4" fontId="1" fillId="0" borderId="16" xfId="0" applyNumberFormat="1" applyFont="1" applyBorder="1" applyAlignment="1">
      <alignment horizontal="right" vertical="center" wrapText="1"/>
    </xf>
    <xf numFmtId="4" fontId="1" fillId="0" borderId="17" xfId="0" applyNumberFormat="1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right" vertical="center" wrapText="1"/>
    </xf>
    <xf numFmtId="4" fontId="2" fillId="0" borderId="10" xfId="0" applyNumberFormat="1" applyFont="1" applyBorder="1" applyAlignment="1">
      <alignment horizontal="right" vertical="center" wrapText="1"/>
    </xf>
    <xf numFmtId="4" fontId="1" fillId="0" borderId="19" xfId="0" applyNumberFormat="1" applyFont="1" applyBorder="1" applyAlignment="1">
      <alignment horizontal="right" vertical="center" wrapText="1"/>
    </xf>
    <xf numFmtId="4" fontId="2" fillId="3" borderId="10" xfId="0" applyNumberFormat="1" applyFont="1" applyFill="1" applyBorder="1" applyAlignment="1">
      <alignment horizontal="right" vertical="center" wrapText="1"/>
    </xf>
    <xf numFmtId="0" fontId="2" fillId="0" borderId="20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horizontal="right" vertical="center" wrapText="1"/>
    </xf>
    <xf numFmtId="4" fontId="2" fillId="0" borderId="23" xfId="0" applyNumberFormat="1" applyFont="1" applyBorder="1" applyAlignment="1">
      <alignment horizontal="right" vertical="center" wrapText="1"/>
    </xf>
    <xf numFmtId="4" fontId="2" fillId="0" borderId="22" xfId="0" applyNumberFormat="1" applyFont="1" applyBorder="1" applyAlignment="1">
      <alignment horizontal="right" vertical="center" wrapText="1"/>
    </xf>
    <xf numFmtId="4" fontId="1" fillId="0" borderId="24" xfId="0" applyNumberFormat="1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right" vertical="center" wrapText="1"/>
    </xf>
    <xf numFmtId="4" fontId="2" fillId="0" borderId="20" xfId="0" applyNumberFormat="1" applyFont="1" applyBorder="1" applyAlignment="1">
      <alignment horizontal="right" vertical="center" wrapText="1"/>
    </xf>
    <xf numFmtId="4" fontId="1" fillId="0" borderId="20" xfId="0" applyNumberFormat="1" applyFont="1" applyBorder="1" applyAlignment="1">
      <alignment horizontal="right" vertical="center" wrapText="1"/>
    </xf>
    <xf numFmtId="9" fontId="2" fillId="0" borderId="10" xfId="0" applyNumberFormat="1" applyFont="1" applyBorder="1" applyAlignment="1">
      <alignment horizontal="right" vertical="center" wrapText="1"/>
    </xf>
    <xf numFmtId="0" fontId="2" fillId="0" borderId="10" xfId="0" applyFont="1" applyBorder="1" applyAlignment="1">
      <alignment horizontal="right" vertical="center"/>
    </xf>
    <xf numFmtId="0" fontId="2" fillId="0" borderId="23" xfId="0" applyFont="1" applyBorder="1" applyAlignment="1">
      <alignment vertical="center" wrapText="1"/>
    </xf>
    <xf numFmtId="0" fontId="2" fillId="0" borderId="25" xfId="0" applyFont="1" applyBorder="1" applyAlignment="1">
      <alignment horizontal="right" vertical="center" wrapText="1"/>
    </xf>
    <xf numFmtId="4" fontId="2" fillId="0" borderId="25" xfId="0" applyNumberFormat="1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2" fillId="0" borderId="16" xfId="0" applyFont="1" applyBorder="1" applyAlignment="1">
      <alignment horizontal="right" vertical="center" wrapText="1"/>
    </xf>
    <xf numFmtId="4" fontId="2" fillId="0" borderId="16" xfId="0" applyNumberFormat="1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4" fontId="2" fillId="0" borderId="7" xfId="0" applyNumberFormat="1" applyFont="1" applyBorder="1" applyAlignment="1">
      <alignment horizontal="right" vertical="center" wrapText="1"/>
    </xf>
    <xf numFmtId="0" fontId="2" fillId="0" borderId="22" xfId="0" applyFont="1" applyBorder="1" applyAlignment="1">
      <alignment horizontal="right" vertical="center" wrapText="1"/>
    </xf>
    <xf numFmtId="4" fontId="2" fillId="3" borderId="22" xfId="0" applyNumberFormat="1" applyFont="1" applyFill="1" applyBorder="1" applyAlignment="1">
      <alignment horizontal="right" vertical="center" wrapText="1"/>
    </xf>
    <xf numFmtId="0" fontId="2" fillId="3" borderId="0" xfId="0" applyFont="1" applyFill="1" applyAlignment="1">
      <alignment horizontal="right" vertical="center"/>
    </xf>
    <xf numFmtId="4" fontId="2" fillId="3" borderId="23" xfId="0" applyNumberFormat="1" applyFont="1" applyFill="1" applyBorder="1" applyAlignment="1">
      <alignment horizontal="right" vertical="center" wrapText="1"/>
    </xf>
    <xf numFmtId="0" fontId="3" fillId="0" borderId="10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0" xfId="0" applyBorder="1" applyAlignment="1">
      <alignment horizontal="right" vertical="center" wrapText="1"/>
    </xf>
    <xf numFmtId="4" fontId="0" fillId="0" borderId="10" xfId="0" applyNumberFormat="1" applyBorder="1" applyAlignment="1">
      <alignment horizontal="right" vertical="center" wrapText="1"/>
    </xf>
    <xf numFmtId="4" fontId="1" fillId="0" borderId="11" xfId="0" applyNumberFormat="1" applyFont="1" applyBorder="1" applyAlignment="1">
      <alignment horizontal="right" vertical="center" wrapText="1"/>
    </xf>
    <xf numFmtId="0" fontId="1" fillId="0" borderId="26" xfId="0" applyFont="1" applyBorder="1" applyAlignment="1">
      <alignment horizontal="center" vertical="center"/>
    </xf>
    <xf numFmtId="4" fontId="1" fillId="0" borderId="27" xfId="0" applyNumberFormat="1" applyFont="1" applyBorder="1" applyAlignment="1">
      <alignment horizontal="right" vertical="center" wrapText="1"/>
    </xf>
    <xf numFmtId="0" fontId="1" fillId="0" borderId="20" xfId="0" applyFont="1" applyBorder="1" applyAlignment="1">
      <alignment horizontal="right" vertical="center" wrapText="1"/>
    </xf>
    <xf numFmtId="4" fontId="1" fillId="0" borderId="25" xfId="0" applyNumberFormat="1" applyFont="1" applyBorder="1" applyAlignment="1">
      <alignment vertical="center" wrapText="1"/>
    </xf>
    <xf numFmtId="4" fontId="2" fillId="0" borderId="10" xfId="0" applyNumberFormat="1" applyFont="1" applyBorder="1" applyAlignment="1">
      <alignment vertical="center" wrapText="1"/>
    </xf>
    <xf numFmtId="0" fontId="1" fillId="0" borderId="28" xfId="0" applyFont="1" applyBorder="1" applyAlignment="1">
      <alignment vertical="center" wrapText="1"/>
    </xf>
    <xf numFmtId="0" fontId="1" fillId="0" borderId="28" xfId="0" applyFont="1" applyBorder="1" applyAlignment="1">
      <alignment horizontal="right" vertical="center" wrapText="1"/>
    </xf>
    <xf numFmtId="4" fontId="1" fillId="0" borderId="28" xfId="0" applyNumberFormat="1" applyFont="1" applyBorder="1" applyAlignment="1">
      <alignment horizontal="right" vertical="center" wrapText="1"/>
    </xf>
    <xf numFmtId="0" fontId="2" fillId="0" borderId="28" xfId="0" applyFont="1" applyBorder="1" applyAlignment="1">
      <alignment vertical="center" wrapText="1"/>
    </xf>
    <xf numFmtId="0" fontId="2" fillId="0" borderId="28" xfId="0" applyFont="1" applyBorder="1" applyAlignment="1">
      <alignment horizontal="right" vertical="center" wrapText="1"/>
    </xf>
    <xf numFmtId="4" fontId="2" fillId="0" borderId="28" xfId="0" applyNumberFormat="1" applyFont="1" applyBorder="1" applyAlignment="1">
      <alignment horizontal="right" vertical="center" wrapText="1"/>
    </xf>
    <xf numFmtId="0" fontId="1" fillId="0" borderId="29" xfId="0" applyFont="1" applyBorder="1" applyAlignment="1">
      <alignment horizontal="center" vertical="center"/>
    </xf>
    <xf numFmtId="4" fontId="1" fillId="0" borderId="30" xfId="0" applyNumberFormat="1" applyFont="1" applyBorder="1" applyAlignment="1">
      <alignment horizontal="right" vertical="center" wrapText="1"/>
    </xf>
    <xf numFmtId="0" fontId="1" fillId="0" borderId="25" xfId="0" applyFont="1" applyBorder="1" applyAlignment="1">
      <alignment vertical="center" wrapText="1"/>
    </xf>
    <xf numFmtId="0" fontId="1" fillId="0" borderId="25" xfId="0" applyFont="1" applyBorder="1" applyAlignment="1">
      <alignment horizontal="right" vertical="center" wrapText="1"/>
    </xf>
    <xf numFmtId="4" fontId="1" fillId="0" borderId="25" xfId="0" applyNumberFormat="1" applyFont="1" applyBorder="1" applyAlignment="1">
      <alignment horizontal="right" vertical="center" wrapText="1"/>
    </xf>
    <xf numFmtId="0" fontId="1" fillId="0" borderId="28" xfId="0" applyFont="1" applyBorder="1" applyAlignment="1">
      <alignment horizontal="lef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1" fillId="0" borderId="7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right" vertical="center" wrapText="1"/>
    </xf>
    <xf numFmtId="4" fontId="1" fillId="0" borderId="23" xfId="0" applyNumberFormat="1" applyFont="1" applyBorder="1" applyAlignment="1">
      <alignment horizontal="right" vertical="center" wrapText="1"/>
    </xf>
    <xf numFmtId="0" fontId="0" fillId="0" borderId="18" xfId="0" applyBorder="1" applyAlignment="1">
      <alignment horizontal="center" vertical="center"/>
    </xf>
    <xf numFmtId="0" fontId="0" fillId="0" borderId="25" xfId="0" applyBorder="1" applyAlignment="1">
      <alignment horizontal="left" vertical="center" wrapText="1"/>
    </xf>
    <xf numFmtId="0" fontId="0" fillId="0" borderId="25" xfId="0" applyBorder="1" applyAlignment="1">
      <alignment horizontal="right" vertical="center" wrapText="1"/>
    </xf>
    <xf numFmtId="4" fontId="0" fillId="0" borderId="25" xfId="0" applyNumberFormat="1" applyBorder="1" applyAlignment="1">
      <alignment horizontal="right" vertical="center" wrapText="1"/>
    </xf>
    <xf numFmtId="4" fontId="0" fillId="0" borderId="20" xfId="0" applyNumberFormat="1" applyBorder="1" applyAlignment="1">
      <alignment horizontal="right" vertical="center" wrapText="1"/>
    </xf>
    <xf numFmtId="4" fontId="0" fillId="0" borderId="31" xfId="0" applyNumberFormat="1" applyBorder="1" applyAlignment="1">
      <alignment horizontal="right" vertical="center" wrapText="1"/>
    </xf>
    <xf numFmtId="0" fontId="0" fillId="2" borderId="13" xfId="0" applyFill="1" applyBorder="1" applyAlignment="1">
      <alignment horizontal="center" vertical="center" wrapText="1"/>
    </xf>
    <xf numFmtId="4" fontId="0" fillId="2" borderId="13" xfId="0" applyNumberForma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4" fontId="0" fillId="0" borderId="16" xfId="0" applyNumberForma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4" fontId="2" fillId="0" borderId="10" xfId="0" applyNumberFormat="1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4" fontId="2" fillId="0" borderId="23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9" fontId="2" fillId="3" borderId="10" xfId="0" applyNumberFormat="1" applyFont="1" applyFill="1" applyBorder="1" applyAlignment="1" applyProtection="1">
      <alignment horizontal="center" vertical="center" wrapText="1"/>
      <protection locked="0"/>
    </xf>
    <xf numFmtId="4" fontId="2" fillId="3" borderId="10" xfId="0" applyNumberFormat="1" applyFont="1" applyFill="1" applyBorder="1" applyAlignment="1" applyProtection="1">
      <alignment horizontal="center" vertical="center" wrapText="1"/>
      <protection locked="0"/>
    </xf>
    <xf numFmtId="4" fontId="4" fillId="0" borderId="22" xfId="0" applyNumberFormat="1" applyFont="1" applyBorder="1" applyAlignment="1">
      <alignment horizontal="right" vertical="center" wrapText="1"/>
    </xf>
    <xf numFmtId="0" fontId="0" fillId="0" borderId="25" xfId="0" applyBorder="1" applyAlignment="1">
      <alignment horizontal="center" vertical="center" wrapText="1"/>
    </xf>
    <xf numFmtId="4" fontId="0" fillId="0" borderId="25" xfId="0" applyNumberFormat="1" applyBorder="1" applyAlignment="1">
      <alignment horizontal="center" vertical="center" wrapText="1"/>
    </xf>
    <xf numFmtId="4" fontId="2" fillId="3" borderId="10" xfId="0" applyNumberFormat="1" applyFont="1" applyFill="1" applyBorder="1" applyAlignment="1">
      <alignment horizontal="center" vertical="center" wrapText="1"/>
    </xf>
    <xf numFmtId="4" fontId="2" fillId="0" borderId="13" xfId="0" applyNumberFormat="1" applyFont="1" applyBorder="1" applyAlignment="1">
      <alignment horizontal="right" vertical="center" wrapText="1"/>
    </xf>
    <xf numFmtId="4" fontId="2" fillId="3" borderId="23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>
      <alignment horizontal="center" vertical="center" wrapText="1"/>
    </xf>
    <xf numFmtId="4" fontId="2" fillId="3" borderId="13" xfId="0" applyNumberFormat="1" applyFont="1" applyFill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/>
    </xf>
    <xf numFmtId="4" fontId="2" fillId="3" borderId="23" xfId="0" applyNumberFormat="1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4" fontId="0" fillId="0" borderId="28" xfId="0" applyNumberForma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4" fontId="6" fillId="0" borderId="16" xfId="0" applyNumberFormat="1" applyFont="1" applyBorder="1" applyAlignment="1">
      <alignment horizontal="center" vertical="center" wrapText="1"/>
    </xf>
    <xf numFmtId="4" fontId="5" fillId="0" borderId="16" xfId="0" applyNumberFormat="1" applyFont="1" applyBorder="1" applyAlignment="1">
      <alignment horizontal="right" vertical="center" wrapText="1"/>
    </xf>
    <xf numFmtId="0" fontId="5" fillId="0" borderId="18" xfId="0" applyFont="1" applyBorder="1" applyAlignment="1">
      <alignment vertical="center"/>
    </xf>
    <xf numFmtId="0" fontId="6" fillId="0" borderId="10" xfId="0" applyFont="1" applyBorder="1" applyAlignment="1">
      <alignment horizontal="center" vertical="center" wrapText="1"/>
    </xf>
    <xf numFmtId="4" fontId="6" fillId="0" borderId="10" xfId="0" applyNumberFormat="1" applyFont="1" applyBorder="1" applyAlignment="1">
      <alignment horizontal="center" vertical="center" wrapText="1"/>
    </xf>
    <xf numFmtId="4" fontId="6" fillId="0" borderId="10" xfId="0" applyNumberFormat="1" applyFont="1" applyBorder="1" applyAlignment="1">
      <alignment horizontal="right" vertical="center" wrapText="1"/>
    </xf>
    <xf numFmtId="0" fontId="5" fillId="0" borderId="18" xfId="0" applyFont="1" applyBorder="1" applyAlignment="1">
      <alignment horizontal="center" vertical="center"/>
    </xf>
    <xf numFmtId="0" fontId="3" fillId="0" borderId="25" xfId="0" applyFont="1" applyBorder="1" applyAlignment="1">
      <alignment vertical="center" wrapText="1"/>
    </xf>
    <xf numFmtId="0" fontId="6" fillId="0" borderId="25" xfId="0" applyFont="1" applyBorder="1" applyAlignment="1">
      <alignment horizontal="center" vertical="center" wrapText="1"/>
    </xf>
    <xf numFmtId="4" fontId="6" fillId="0" borderId="25" xfId="0" applyNumberFormat="1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4" fontId="2" fillId="0" borderId="22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4" fontId="0" fillId="0" borderId="10" xfId="0" applyNumberFormat="1" applyBorder="1" applyAlignment="1">
      <alignment horizontal="center" vertical="center" wrapText="1"/>
    </xf>
    <xf numFmtId="0" fontId="1" fillId="0" borderId="18" xfId="0" applyFont="1" applyBorder="1" applyAlignment="1">
      <alignment vertical="center" wrapText="1"/>
    </xf>
    <xf numFmtId="4" fontId="1" fillId="0" borderId="25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vertical="center" wrapText="1"/>
    </xf>
    <xf numFmtId="4" fontId="0" fillId="0" borderId="23" xfId="0" applyNumberFormat="1" applyBorder="1" applyAlignment="1">
      <alignment horizontal="right" vertical="center" wrapText="1"/>
    </xf>
    <xf numFmtId="0" fontId="4" fillId="0" borderId="22" xfId="0" applyFont="1" applyBorder="1" applyAlignment="1">
      <alignment horizontal="left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right" vertical="center"/>
    </xf>
    <xf numFmtId="4" fontId="1" fillId="2" borderId="10" xfId="0" applyNumberFormat="1" applyFont="1" applyFill="1" applyBorder="1" applyAlignment="1">
      <alignment horizontal="right" vertical="center"/>
    </xf>
    <xf numFmtId="4" fontId="1" fillId="2" borderId="11" xfId="0" applyNumberFormat="1" applyFont="1" applyFill="1" applyBorder="1" applyAlignment="1">
      <alignment horizontal="right" vertical="center"/>
    </xf>
    <xf numFmtId="0" fontId="1" fillId="0" borderId="7" xfId="0" applyFont="1" applyBorder="1" applyAlignment="1">
      <alignment horizontal="right" vertical="center"/>
    </xf>
    <xf numFmtId="4" fontId="1" fillId="0" borderId="7" xfId="0" applyNumberFormat="1" applyFont="1" applyBorder="1" applyAlignment="1">
      <alignment horizontal="right" vertical="center"/>
    </xf>
    <xf numFmtId="0" fontId="1" fillId="0" borderId="18" xfId="0" applyFont="1" applyBorder="1" applyAlignment="1">
      <alignment horizontal="center" vertical="center" wrapText="1"/>
    </xf>
    <xf numFmtId="4" fontId="2" fillId="0" borderId="10" xfId="0" applyNumberFormat="1" applyFont="1" applyBorder="1" applyAlignment="1">
      <alignment horizontal="right" vertical="center"/>
    </xf>
    <xf numFmtId="0" fontId="2" fillId="0" borderId="22" xfId="0" applyFont="1" applyBorder="1" applyAlignment="1">
      <alignment horizontal="right" vertical="center"/>
    </xf>
    <xf numFmtId="4" fontId="2" fillId="0" borderId="22" xfId="0" applyNumberFormat="1" applyFont="1" applyBorder="1" applyAlignment="1">
      <alignment horizontal="right" vertical="center"/>
    </xf>
    <xf numFmtId="4" fontId="2" fillId="3" borderId="10" xfId="0" applyNumberFormat="1" applyFont="1" applyFill="1" applyBorder="1" applyAlignment="1">
      <alignment horizontal="right" vertical="center"/>
    </xf>
    <xf numFmtId="0" fontId="2" fillId="0" borderId="13" xfId="0" applyFont="1" applyBorder="1" applyAlignment="1">
      <alignment horizontal="right" vertical="center"/>
    </xf>
    <xf numFmtId="4" fontId="2" fillId="3" borderId="13" xfId="0" applyNumberFormat="1" applyFont="1" applyFill="1" applyBorder="1" applyAlignment="1">
      <alignment horizontal="right" vertical="center"/>
    </xf>
    <xf numFmtId="4" fontId="2" fillId="0" borderId="13" xfId="0" applyNumberFormat="1" applyFont="1" applyBorder="1" applyAlignment="1">
      <alignment horizontal="right" vertical="center"/>
    </xf>
    <xf numFmtId="0" fontId="2" fillId="0" borderId="23" xfId="0" applyFont="1" applyBorder="1" applyAlignment="1">
      <alignment horizontal="right" vertical="center"/>
    </xf>
    <xf numFmtId="4" fontId="2" fillId="3" borderId="23" xfId="0" applyNumberFormat="1" applyFont="1" applyFill="1" applyBorder="1" applyAlignment="1">
      <alignment horizontal="right" vertical="center"/>
    </xf>
    <xf numFmtId="0" fontId="2" fillId="0" borderId="25" xfId="0" applyFont="1" applyBorder="1" applyAlignment="1">
      <alignment vertical="center" wrapText="1"/>
    </xf>
    <xf numFmtId="0" fontId="2" fillId="0" borderId="25" xfId="0" applyFont="1" applyBorder="1" applyAlignment="1">
      <alignment horizontal="right" vertical="center"/>
    </xf>
    <xf numFmtId="4" fontId="2" fillId="3" borderId="25" xfId="0" applyNumberFormat="1" applyFont="1" applyFill="1" applyBorder="1" applyAlignment="1">
      <alignment horizontal="right" vertical="center"/>
    </xf>
    <xf numFmtId="0" fontId="1" fillId="0" borderId="29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left" vertical="center"/>
    </xf>
    <xf numFmtId="0" fontId="1" fillId="0" borderId="28" xfId="0" applyFont="1" applyBorder="1" applyAlignment="1">
      <alignment horizontal="right" vertical="center"/>
    </xf>
    <xf numFmtId="4" fontId="1" fillId="0" borderId="28" xfId="0" applyNumberFormat="1" applyFont="1" applyBorder="1" applyAlignment="1">
      <alignment horizontal="right" vertical="center"/>
    </xf>
    <xf numFmtId="4" fontId="1" fillId="0" borderId="30" xfId="0" applyNumberFormat="1" applyFont="1" applyBorder="1" applyAlignment="1">
      <alignment horizontal="right" vertical="center"/>
    </xf>
    <xf numFmtId="0" fontId="1" fillId="0" borderId="16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right" vertical="center"/>
    </xf>
    <xf numFmtId="4" fontId="1" fillId="0" borderId="16" xfId="0" applyNumberFormat="1" applyFont="1" applyBorder="1" applyAlignment="1">
      <alignment horizontal="right" vertical="center"/>
    </xf>
    <xf numFmtId="9" fontId="2" fillId="0" borderId="10" xfId="0" applyNumberFormat="1" applyFont="1" applyBorder="1" applyAlignment="1">
      <alignment horizontal="right" vertical="center"/>
    </xf>
    <xf numFmtId="0" fontId="3" fillId="0" borderId="10" xfId="0" applyFont="1" applyBorder="1" applyAlignment="1">
      <alignment horizontal="right" vertical="center"/>
    </xf>
    <xf numFmtId="4" fontId="3" fillId="0" borderId="10" xfId="0" applyNumberFormat="1" applyFont="1" applyBorder="1" applyAlignment="1">
      <alignment horizontal="right" vertical="center"/>
    </xf>
    <xf numFmtId="0" fontId="1" fillId="2" borderId="13" xfId="0" applyFont="1" applyFill="1" applyBorder="1" applyAlignment="1">
      <alignment vertical="center" wrapText="1"/>
    </xf>
    <xf numFmtId="4" fontId="2" fillId="3" borderId="25" xfId="0" applyNumberFormat="1" applyFont="1" applyFill="1" applyBorder="1" applyAlignment="1">
      <alignment horizontal="right" vertical="center" wrapText="1"/>
    </xf>
    <xf numFmtId="4" fontId="2" fillId="3" borderId="20" xfId="0" applyNumberFormat="1" applyFont="1" applyFill="1" applyBorder="1" applyAlignment="1">
      <alignment horizontal="right" vertical="center" wrapText="1"/>
    </xf>
    <xf numFmtId="0" fontId="1" fillId="0" borderId="29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7" fillId="0" borderId="25" xfId="0" applyFont="1" applyBorder="1" applyAlignment="1">
      <alignment vertical="center" wrapText="1"/>
    </xf>
    <xf numFmtId="4" fontId="7" fillId="0" borderId="20" xfId="0" applyNumberFormat="1" applyFont="1" applyBorder="1" applyAlignment="1">
      <alignment horizontal="right" vertical="center" wrapText="1"/>
    </xf>
    <xf numFmtId="0" fontId="5" fillId="0" borderId="7" xfId="0" applyFont="1" applyBorder="1" applyAlignment="1">
      <alignment vertical="center" wrapText="1"/>
    </xf>
    <xf numFmtId="0" fontId="2" fillId="0" borderId="13" xfId="0" applyFont="1" applyBorder="1" applyAlignment="1">
      <alignment horizontal="right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right" vertical="center" wrapText="1"/>
    </xf>
    <xf numFmtId="4" fontId="1" fillId="2" borderId="10" xfId="0" applyNumberFormat="1" applyFont="1" applyFill="1" applyBorder="1" applyAlignment="1">
      <alignment horizontal="right" vertical="center" wrapText="1"/>
    </xf>
    <xf numFmtId="4" fontId="1" fillId="2" borderId="11" xfId="0" applyNumberFormat="1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right" vertical="center" wrapText="1"/>
    </xf>
    <xf numFmtId="4" fontId="1" fillId="0" borderId="10" xfId="0" applyNumberFormat="1" applyFont="1" applyBorder="1" applyAlignment="1">
      <alignment horizontal="right" vertical="center" wrapText="1"/>
    </xf>
    <xf numFmtId="0" fontId="1" fillId="0" borderId="22" xfId="0" applyFont="1" applyBorder="1" applyAlignment="1">
      <alignment vertical="center" wrapText="1"/>
    </xf>
    <xf numFmtId="0" fontId="1" fillId="0" borderId="41" xfId="0" applyFont="1" applyBorder="1" applyAlignment="1">
      <alignment horizontal="right" vertical="center" wrapText="1"/>
    </xf>
    <xf numFmtId="4" fontId="1" fillId="0" borderId="41" xfId="0" applyNumberFormat="1" applyFont="1" applyBorder="1" applyAlignment="1">
      <alignment horizontal="right" vertical="center" wrapText="1"/>
    </xf>
    <xf numFmtId="0" fontId="1" fillId="0" borderId="30" xfId="0" applyFont="1" applyBorder="1" applyAlignment="1">
      <alignment horizontal="right" vertical="center"/>
    </xf>
    <xf numFmtId="0" fontId="7" fillId="0" borderId="22" xfId="0" applyFont="1" applyBorder="1" applyAlignment="1">
      <alignment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4" fontId="1" fillId="0" borderId="17" xfId="0" applyNumberFormat="1" applyFont="1" applyBorder="1" applyAlignment="1">
      <alignment horizontal="right" vertical="center" wrapText="1"/>
    </xf>
    <xf numFmtId="4" fontId="1" fillId="0" borderId="19" xfId="0" applyNumberFormat="1" applyFont="1" applyBorder="1" applyAlignment="1">
      <alignment horizontal="right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4" fontId="1" fillId="0" borderId="24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right" vertical="center" wrapText="1"/>
    </xf>
    <xf numFmtId="4" fontId="1" fillId="0" borderId="31" xfId="0" applyNumberFormat="1" applyFont="1" applyBorder="1" applyAlignment="1">
      <alignment horizontal="right" vertical="center" wrapText="1"/>
    </xf>
    <xf numFmtId="4" fontId="1" fillId="0" borderId="11" xfId="0" applyNumberFormat="1" applyFont="1" applyBorder="1" applyAlignment="1">
      <alignment horizontal="right" vertical="center" wrapText="1"/>
    </xf>
    <xf numFmtId="4" fontId="1" fillId="0" borderId="27" xfId="0" applyNumberFormat="1" applyFont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 wrapText="1"/>
    </xf>
    <xf numFmtId="4" fontId="1" fillId="0" borderId="17" xfId="0" applyNumberFormat="1" applyFont="1" applyBorder="1" applyAlignment="1">
      <alignment horizontal="right" vertical="center"/>
    </xf>
    <xf numFmtId="4" fontId="1" fillId="0" borderId="19" xfId="0" applyNumberFormat="1" applyFont="1" applyBorder="1" applyAlignment="1">
      <alignment horizontal="right" vertical="center"/>
    </xf>
    <xf numFmtId="4" fontId="1" fillId="0" borderId="24" xfId="0" applyNumberFormat="1" applyFont="1" applyBorder="1" applyAlignment="1">
      <alignment horizontal="right" vertical="center"/>
    </xf>
    <xf numFmtId="0" fontId="0" fillId="0" borderId="37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4" fontId="1" fillId="0" borderId="33" xfId="0" applyNumberFormat="1" applyFont="1" applyBorder="1" applyAlignment="1">
      <alignment horizontal="right" vertical="center" wrapText="1"/>
    </xf>
    <xf numFmtId="4" fontId="5" fillId="0" borderId="17" xfId="0" applyNumberFormat="1" applyFont="1" applyBorder="1" applyAlignment="1">
      <alignment horizontal="right" vertical="center"/>
    </xf>
    <xf numFmtId="4" fontId="5" fillId="0" borderId="19" xfId="0" applyNumberFormat="1" applyFont="1" applyBorder="1" applyAlignment="1">
      <alignment horizontal="right" vertical="center"/>
    </xf>
    <xf numFmtId="4" fontId="5" fillId="0" borderId="24" xfId="0" applyNumberFormat="1" applyFont="1" applyBorder="1" applyAlignment="1">
      <alignment horizontal="right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</cellXfs>
  <cellStyles count="1">
    <cellStyle name="Normalny" xfId="0" builtinId="0"/>
  </cellStyles>
  <dxfs count="1"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C4F8E6-0E13-4E69-BF71-A32C4F4F9EDD}">
  <dimension ref="A1:F315"/>
  <sheetViews>
    <sheetView tabSelected="1" workbookViewId="0">
      <selection activeCell="G336" sqref="G336"/>
    </sheetView>
  </sheetViews>
  <sheetFormatPr defaultRowHeight="14.4" x14ac:dyDescent="0.3"/>
  <cols>
    <col min="1" max="1" width="10.6640625" customWidth="1"/>
    <col min="2" max="2" width="36.6640625" customWidth="1"/>
    <col min="4" max="4" width="17.33203125" customWidth="1"/>
    <col min="5" max="5" width="24.33203125" customWidth="1"/>
    <col min="6" max="6" width="28.109375" customWidth="1"/>
  </cols>
  <sheetData>
    <row r="1" spans="1:6" x14ac:dyDescent="0.3">
      <c r="A1" s="235" t="s">
        <v>155</v>
      </c>
      <c r="B1" s="235"/>
      <c r="C1" s="235"/>
      <c r="D1" s="235"/>
      <c r="E1" s="235"/>
      <c r="F1" s="235"/>
    </row>
    <row r="2" spans="1:6" x14ac:dyDescent="0.3">
      <c r="A2" s="1"/>
      <c r="B2" s="1" t="s">
        <v>156</v>
      </c>
      <c r="C2" s="1"/>
      <c r="D2" s="1"/>
      <c r="E2" s="1"/>
      <c r="F2" s="2"/>
    </row>
    <row r="3" spans="1:6" x14ac:dyDescent="0.3">
      <c r="A3" s="235" t="s">
        <v>0</v>
      </c>
      <c r="B3" s="236"/>
      <c r="C3" s="236"/>
      <c r="D3" s="236"/>
      <c r="E3" s="236"/>
      <c r="F3" s="236"/>
    </row>
    <row r="4" spans="1:6" ht="15" thickBot="1" x14ac:dyDescent="0.35">
      <c r="A4" s="1"/>
      <c r="B4" s="3"/>
      <c r="C4" s="2"/>
      <c r="D4" s="2"/>
      <c r="E4" s="2"/>
      <c r="F4" s="2"/>
    </row>
    <row r="5" spans="1:6" ht="53.4" thickBot="1" x14ac:dyDescent="0.35">
      <c r="A5" s="4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</row>
    <row r="6" spans="1:6" ht="15" thickBot="1" x14ac:dyDescent="0.35">
      <c r="A6" s="5"/>
      <c r="B6" s="6"/>
      <c r="C6" s="7"/>
      <c r="D6" s="7"/>
      <c r="E6" s="8"/>
      <c r="F6" s="9"/>
    </row>
    <row r="7" spans="1:6" x14ac:dyDescent="0.3">
      <c r="A7" s="10">
        <v>801</v>
      </c>
      <c r="B7" s="11" t="s">
        <v>7</v>
      </c>
      <c r="C7" s="12"/>
      <c r="D7" s="13"/>
      <c r="E7" s="13">
        <f>SUM(E9+E212+E216+E278+E178+E311+E116+E244)</f>
        <v>7763928.25</v>
      </c>
      <c r="F7" s="14">
        <f>SUM(F9+F212+F216+F278+F178+F311+F116+F244)</f>
        <v>7763928.25</v>
      </c>
    </row>
    <row r="8" spans="1:6" x14ac:dyDescent="0.3">
      <c r="A8" s="15"/>
      <c r="B8" s="16"/>
      <c r="C8" s="17"/>
      <c r="D8" s="18"/>
      <c r="E8" s="18"/>
      <c r="F8" s="19"/>
    </row>
    <row r="9" spans="1:6" ht="15" thickBot="1" x14ac:dyDescent="0.35">
      <c r="A9" s="20">
        <v>801</v>
      </c>
      <c r="B9" s="21" t="s">
        <v>8</v>
      </c>
      <c r="C9" s="22"/>
      <c r="D9" s="23"/>
      <c r="E9" s="23">
        <f>E10+E17+E24+E25+E36+E46+E47+E67+E70+E71+E87+E88+E89+E90+E91+E92+E93+E102+E103+E112+E113+E114+E59+E62</f>
        <v>3797161.33</v>
      </c>
      <c r="F9" s="24">
        <f>SUM(F10:F114)</f>
        <v>3797161.33</v>
      </c>
    </row>
    <row r="10" spans="1:6" ht="35.25" customHeight="1" x14ac:dyDescent="0.3">
      <c r="A10" s="198">
        <v>3020</v>
      </c>
      <c r="B10" s="26" t="s">
        <v>9</v>
      </c>
      <c r="C10" s="27"/>
      <c r="D10" s="28"/>
      <c r="E10" s="13">
        <f>SUM(E11:E16)</f>
        <v>125684</v>
      </c>
      <c r="F10" s="200">
        <f>E10</f>
        <v>125684</v>
      </c>
    </row>
    <row r="11" spans="1:6" ht="35.25" customHeight="1" x14ac:dyDescent="0.3">
      <c r="A11" s="199"/>
      <c r="B11" s="31" t="s">
        <v>10</v>
      </c>
      <c r="C11" s="32">
        <v>12</v>
      </c>
      <c r="D11" s="33">
        <v>9832</v>
      </c>
      <c r="E11" s="33">
        <f t="shared" ref="E11:E16" si="0">C11*D11</f>
        <v>117984</v>
      </c>
      <c r="F11" s="201"/>
    </row>
    <row r="12" spans="1:6" ht="35.25" customHeight="1" x14ac:dyDescent="0.3">
      <c r="A12" s="199"/>
      <c r="B12" s="31" t="s">
        <v>11</v>
      </c>
      <c r="C12" s="32">
        <v>1</v>
      </c>
      <c r="D12" s="35">
        <v>2000</v>
      </c>
      <c r="E12" s="33">
        <f t="shared" si="0"/>
        <v>2000</v>
      </c>
      <c r="F12" s="201"/>
    </row>
    <row r="13" spans="1:6" ht="35.25" customHeight="1" x14ac:dyDescent="0.3">
      <c r="A13" s="199"/>
      <c r="B13" s="31" t="s">
        <v>12</v>
      </c>
      <c r="C13" s="32">
        <v>1</v>
      </c>
      <c r="D13" s="33">
        <v>2700</v>
      </c>
      <c r="E13" s="33">
        <f t="shared" si="0"/>
        <v>2700</v>
      </c>
      <c r="F13" s="201"/>
    </row>
    <row r="14" spans="1:6" ht="35.25" customHeight="1" x14ac:dyDescent="0.3">
      <c r="A14" s="199"/>
      <c r="B14" s="31" t="s">
        <v>13</v>
      </c>
      <c r="C14" s="32">
        <v>3</v>
      </c>
      <c r="D14" s="35">
        <v>1000</v>
      </c>
      <c r="E14" s="33">
        <f t="shared" si="0"/>
        <v>3000</v>
      </c>
      <c r="F14" s="201"/>
    </row>
    <row r="15" spans="1:6" ht="35.25" customHeight="1" x14ac:dyDescent="0.3">
      <c r="A15" s="199"/>
      <c r="B15" s="36"/>
      <c r="C15" s="32">
        <v>0</v>
      </c>
      <c r="D15" s="33">
        <v>0</v>
      </c>
      <c r="E15" s="33">
        <f>ROUND(C15*D15,0)</f>
        <v>0</v>
      </c>
      <c r="F15" s="201"/>
    </row>
    <row r="16" spans="1:6" ht="35.25" customHeight="1" thickBot="1" x14ac:dyDescent="0.35">
      <c r="A16" s="227"/>
      <c r="B16" s="38"/>
      <c r="C16" s="39">
        <v>0</v>
      </c>
      <c r="D16" s="40">
        <v>0</v>
      </c>
      <c r="E16" s="41">
        <f t="shared" si="0"/>
        <v>0</v>
      </c>
      <c r="F16" s="209"/>
    </row>
    <row r="17" spans="1:6" ht="26.4" x14ac:dyDescent="0.3">
      <c r="A17" s="198">
        <v>4010</v>
      </c>
      <c r="B17" s="43" t="s">
        <v>14</v>
      </c>
      <c r="C17" s="44"/>
      <c r="D17" s="45"/>
      <c r="E17" s="46">
        <f>SUM(E18:E23)</f>
        <v>493750</v>
      </c>
      <c r="F17" s="201">
        <f>E17</f>
        <v>493750</v>
      </c>
    </row>
    <row r="18" spans="1:6" x14ac:dyDescent="0.3">
      <c r="A18" s="199"/>
      <c r="B18" s="31" t="s">
        <v>15</v>
      </c>
      <c r="C18" s="32">
        <v>12</v>
      </c>
      <c r="D18" s="33">
        <v>40550</v>
      </c>
      <c r="E18" s="45">
        <f t="shared" ref="E18:E23" si="1">C18*D18</f>
        <v>486600</v>
      </c>
      <c r="F18" s="201"/>
    </row>
    <row r="19" spans="1:6" ht="22.8" x14ac:dyDescent="0.3">
      <c r="A19" s="199"/>
      <c r="B19" s="31" t="s">
        <v>16</v>
      </c>
      <c r="C19" s="47">
        <v>0</v>
      </c>
      <c r="D19" s="35"/>
      <c r="E19" s="45">
        <f>ROUND(C19*D19,0)</f>
        <v>0</v>
      </c>
      <c r="F19" s="201"/>
    </row>
    <row r="20" spans="1:6" x14ac:dyDescent="0.3">
      <c r="A20" s="199"/>
      <c r="B20" s="31"/>
      <c r="C20" s="48"/>
      <c r="D20" s="48">
        <v>0</v>
      </c>
      <c r="E20" s="45">
        <f>ROUND(C20*D20,0)</f>
        <v>0</v>
      </c>
      <c r="F20" s="201"/>
    </row>
    <row r="21" spans="1:6" x14ac:dyDescent="0.3">
      <c r="A21" s="199"/>
      <c r="B21" s="31"/>
      <c r="C21" s="32"/>
      <c r="D21" s="33">
        <v>0</v>
      </c>
      <c r="E21" s="45">
        <f>ROUND(C21*D21,0)</f>
        <v>0</v>
      </c>
      <c r="F21" s="201"/>
    </row>
    <row r="22" spans="1:6" x14ac:dyDescent="0.3">
      <c r="A22" s="199"/>
      <c r="B22" s="31" t="s">
        <v>17</v>
      </c>
      <c r="C22" s="32">
        <v>1</v>
      </c>
      <c r="D22" s="33">
        <v>7150</v>
      </c>
      <c r="E22" s="33">
        <f t="shared" si="1"/>
        <v>7150</v>
      </c>
      <c r="F22" s="201"/>
    </row>
    <row r="23" spans="1:6" ht="15" thickBot="1" x14ac:dyDescent="0.35">
      <c r="A23" s="227"/>
      <c r="B23" s="49" t="s">
        <v>18</v>
      </c>
      <c r="C23" s="50">
        <v>1</v>
      </c>
      <c r="D23" s="51"/>
      <c r="E23" s="51">
        <f t="shared" si="1"/>
        <v>0</v>
      </c>
      <c r="F23" s="209"/>
    </row>
    <row r="24" spans="1:6" ht="27" thickBot="1" x14ac:dyDescent="0.35">
      <c r="A24" s="25">
        <v>4040</v>
      </c>
      <c r="B24" s="52" t="s">
        <v>19</v>
      </c>
      <c r="C24" s="53">
        <v>1</v>
      </c>
      <c r="D24" s="54">
        <v>35500</v>
      </c>
      <c r="E24" s="28">
        <f>C24*D24</f>
        <v>35500</v>
      </c>
      <c r="F24" s="29">
        <f>E24</f>
        <v>35500</v>
      </c>
    </row>
    <row r="25" spans="1:6" x14ac:dyDescent="0.3">
      <c r="A25" s="198">
        <v>4110</v>
      </c>
      <c r="B25" s="26" t="s">
        <v>20</v>
      </c>
      <c r="C25" s="55"/>
      <c r="D25" s="56"/>
      <c r="E25" s="13">
        <f>SUM(E26:E35)</f>
        <v>434675</v>
      </c>
      <c r="F25" s="200">
        <f>E25</f>
        <v>434675</v>
      </c>
    </row>
    <row r="26" spans="1:6" x14ac:dyDescent="0.3">
      <c r="A26" s="199"/>
      <c r="B26" s="31" t="s">
        <v>21</v>
      </c>
      <c r="C26" s="32">
        <v>12</v>
      </c>
      <c r="D26" s="35">
        <v>1690.12</v>
      </c>
      <c r="E26" s="33">
        <f t="shared" ref="E26:E35" si="2">ROUND(C26*D26,0)</f>
        <v>20281</v>
      </c>
      <c r="F26" s="201"/>
    </row>
    <row r="27" spans="1:6" x14ac:dyDescent="0.3">
      <c r="A27" s="199"/>
      <c r="B27" s="31" t="s">
        <v>22</v>
      </c>
      <c r="C27" s="32">
        <v>12</v>
      </c>
      <c r="D27" s="35">
        <v>6970.55</v>
      </c>
      <c r="E27" s="33">
        <f t="shared" si="2"/>
        <v>83647</v>
      </c>
      <c r="F27" s="201"/>
    </row>
    <row r="28" spans="1:6" x14ac:dyDescent="0.3">
      <c r="A28" s="199"/>
      <c r="B28" s="31" t="s">
        <v>23</v>
      </c>
      <c r="C28" s="32">
        <v>12</v>
      </c>
      <c r="D28" s="35">
        <v>22642.32</v>
      </c>
      <c r="E28" s="33">
        <f t="shared" si="2"/>
        <v>271708</v>
      </c>
      <c r="F28" s="201"/>
    </row>
    <row r="29" spans="1:6" x14ac:dyDescent="0.3">
      <c r="A29" s="199"/>
      <c r="B29" s="31" t="s">
        <v>24</v>
      </c>
      <c r="C29" s="32">
        <v>12</v>
      </c>
      <c r="D29" s="35">
        <v>1247.99</v>
      </c>
      <c r="E29" s="33">
        <f t="shared" si="2"/>
        <v>14976</v>
      </c>
      <c r="F29" s="201"/>
    </row>
    <row r="30" spans="1:6" x14ac:dyDescent="0.3">
      <c r="A30" s="199"/>
      <c r="B30" s="31" t="s">
        <v>25</v>
      </c>
      <c r="C30" s="32">
        <v>1</v>
      </c>
      <c r="D30" s="35">
        <v>3237.39</v>
      </c>
      <c r="E30" s="33">
        <f t="shared" si="2"/>
        <v>3237</v>
      </c>
      <c r="F30" s="201"/>
    </row>
    <row r="31" spans="1:6" x14ac:dyDescent="0.3">
      <c r="A31" s="199"/>
      <c r="B31" s="31"/>
      <c r="C31" s="32">
        <v>1</v>
      </c>
      <c r="D31" s="33">
        <v>0</v>
      </c>
      <c r="E31" s="33">
        <f t="shared" si="2"/>
        <v>0</v>
      </c>
      <c r="F31" s="201"/>
    </row>
    <row r="32" spans="1:6" x14ac:dyDescent="0.3">
      <c r="A32" s="199"/>
      <c r="B32" s="31"/>
      <c r="C32" s="32">
        <v>1</v>
      </c>
      <c r="D32" s="33">
        <v>0</v>
      </c>
      <c r="E32" s="33">
        <f t="shared" si="2"/>
        <v>0</v>
      </c>
      <c r="F32" s="201"/>
    </row>
    <row r="33" spans="1:6" ht="22.8" x14ac:dyDescent="0.3">
      <c r="A33" s="199"/>
      <c r="B33" s="31" t="s">
        <v>26</v>
      </c>
      <c r="C33" s="32">
        <v>1</v>
      </c>
      <c r="D33" s="35">
        <v>12033</v>
      </c>
      <c r="E33" s="33">
        <f t="shared" si="2"/>
        <v>12033</v>
      </c>
      <c r="F33" s="201"/>
    </row>
    <row r="34" spans="1:6" x14ac:dyDescent="0.3">
      <c r="A34" s="199"/>
      <c r="B34" s="31" t="s">
        <v>27</v>
      </c>
      <c r="C34" s="32">
        <v>10</v>
      </c>
      <c r="D34" s="35">
        <f>D46*H1</f>
        <v>0</v>
      </c>
      <c r="E34" s="33">
        <f t="shared" si="2"/>
        <v>0</v>
      </c>
      <c r="F34" s="201"/>
    </row>
    <row r="35" spans="1:6" ht="23.4" thickBot="1" x14ac:dyDescent="0.35">
      <c r="A35" s="227"/>
      <c r="B35" s="38" t="s">
        <v>28</v>
      </c>
      <c r="C35" s="57">
        <v>1</v>
      </c>
      <c r="D35" s="58">
        <v>28793.25</v>
      </c>
      <c r="E35" s="41">
        <f t="shared" si="2"/>
        <v>28793</v>
      </c>
      <c r="F35" s="209"/>
    </row>
    <row r="36" spans="1:6" x14ac:dyDescent="0.3">
      <c r="A36" s="198">
        <v>4120</v>
      </c>
      <c r="B36" s="26" t="s">
        <v>29</v>
      </c>
      <c r="C36" s="53"/>
      <c r="D36" s="54"/>
      <c r="E36" s="13">
        <f>SUM(E37:E45)</f>
        <v>61952</v>
      </c>
      <c r="F36" s="200">
        <f>E36</f>
        <v>61952</v>
      </c>
    </row>
    <row r="37" spans="1:6" x14ac:dyDescent="0.3">
      <c r="A37" s="199"/>
      <c r="B37" s="31" t="s">
        <v>30</v>
      </c>
      <c r="C37" s="32">
        <v>12</v>
      </c>
      <c r="D37" s="35">
        <v>240.88</v>
      </c>
      <c r="E37" s="33">
        <f t="shared" ref="E37:E45" si="3">ROUND(C37*D37,0)</f>
        <v>2891</v>
      </c>
      <c r="F37" s="201"/>
    </row>
    <row r="38" spans="1:6" x14ac:dyDescent="0.3">
      <c r="A38" s="199"/>
      <c r="B38" s="31" t="s">
        <v>31</v>
      </c>
      <c r="C38" s="32">
        <v>12</v>
      </c>
      <c r="D38" s="35">
        <v>993.48</v>
      </c>
      <c r="E38" s="33">
        <f t="shared" si="3"/>
        <v>11922</v>
      </c>
      <c r="F38" s="201"/>
    </row>
    <row r="39" spans="1:6" x14ac:dyDescent="0.3">
      <c r="A39" s="199"/>
      <c r="B39" s="31" t="s">
        <v>32</v>
      </c>
      <c r="C39" s="32">
        <v>12</v>
      </c>
      <c r="D39" s="35">
        <v>3227.09</v>
      </c>
      <c r="E39" s="33">
        <f t="shared" si="3"/>
        <v>38725</v>
      </c>
      <c r="F39" s="201"/>
    </row>
    <row r="40" spans="1:6" x14ac:dyDescent="0.3">
      <c r="A40" s="199"/>
      <c r="B40" s="31" t="s">
        <v>33</v>
      </c>
      <c r="C40" s="32">
        <v>12</v>
      </c>
      <c r="D40" s="35">
        <v>177.87</v>
      </c>
      <c r="E40" s="33">
        <f t="shared" si="3"/>
        <v>2134</v>
      </c>
      <c r="F40" s="201"/>
    </row>
    <row r="41" spans="1:6" x14ac:dyDescent="0.3">
      <c r="A41" s="199"/>
      <c r="B41" s="31" t="s">
        <v>25</v>
      </c>
      <c r="C41" s="32">
        <v>1</v>
      </c>
      <c r="D41" s="35">
        <v>461.41</v>
      </c>
      <c r="E41" s="33">
        <f t="shared" si="3"/>
        <v>461</v>
      </c>
      <c r="F41" s="201"/>
    </row>
    <row r="42" spans="1:6" x14ac:dyDescent="0.3">
      <c r="A42" s="199"/>
      <c r="B42" s="31"/>
      <c r="C42" s="32">
        <v>0</v>
      </c>
      <c r="D42" s="33">
        <v>0</v>
      </c>
      <c r="E42" s="33">
        <f t="shared" si="3"/>
        <v>0</v>
      </c>
      <c r="F42" s="201"/>
    </row>
    <row r="43" spans="1:6" ht="22.8" x14ac:dyDescent="0.3">
      <c r="A43" s="199"/>
      <c r="B43" s="31" t="s">
        <v>34</v>
      </c>
      <c r="C43" s="32">
        <v>1</v>
      </c>
      <c r="D43" s="59">
        <v>1715</v>
      </c>
      <c r="E43" s="33">
        <f t="shared" si="3"/>
        <v>1715</v>
      </c>
      <c r="F43" s="201"/>
    </row>
    <row r="44" spans="1:6" x14ac:dyDescent="0.3">
      <c r="A44" s="199"/>
      <c r="B44" s="31" t="s">
        <v>35</v>
      </c>
      <c r="C44" s="32">
        <v>10</v>
      </c>
      <c r="D44" s="35">
        <f>D46*H3</f>
        <v>0</v>
      </c>
      <c r="E44" s="33">
        <f t="shared" si="3"/>
        <v>0</v>
      </c>
      <c r="F44" s="201"/>
    </row>
    <row r="45" spans="1:6" ht="23.4" thickBot="1" x14ac:dyDescent="0.35">
      <c r="A45" s="227"/>
      <c r="B45" s="49" t="s">
        <v>36</v>
      </c>
      <c r="C45" s="39">
        <v>1</v>
      </c>
      <c r="D45" s="60">
        <v>4103.75</v>
      </c>
      <c r="E45" s="41">
        <f t="shared" si="3"/>
        <v>4104</v>
      </c>
      <c r="F45" s="209"/>
    </row>
    <row r="46" spans="1:6" ht="15" thickBot="1" x14ac:dyDescent="0.35">
      <c r="A46" s="25">
        <v>4170</v>
      </c>
      <c r="B46" s="52" t="s">
        <v>37</v>
      </c>
      <c r="C46" s="27">
        <v>0</v>
      </c>
      <c r="D46" s="28">
        <v>0</v>
      </c>
      <c r="E46" s="28">
        <f>C46*D46</f>
        <v>0</v>
      </c>
      <c r="F46" s="29">
        <f>E46</f>
        <v>0</v>
      </c>
    </row>
    <row r="47" spans="1:6" x14ac:dyDescent="0.3">
      <c r="A47" s="198">
        <v>4210</v>
      </c>
      <c r="B47" s="26" t="s">
        <v>38</v>
      </c>
      <c r="C47" s="12"/>
      <c r="D47" s="13"/>
      <c r="E47" s="13">
        <f>SUM(E48:E58)</f>
        <v>69000</v>
      </c>
      <c r="F47" s="200">
        <f>E47</f>
        <v>69000</v>
      </c>
    </row>
    <row r="48" spans="1:6" ht="68.400000000000006" x14ac:dyDescent="0.3">
      <c r="A48" s="199"/>
      <c r="B48" s="61" t="s">
        <v>39</v>
      </c>
      <c r="C48" s="32">
        <v>1</v>
      </c>
      <c r="D48" s="33">
        <v>15000</v>
      </c>
      <c r="E48" s="33">
        <f>C48*D48</f>
        <v>15000</v>
      </c>
      <c r="F48" s="201"/>
    </row>
    <row r="49" spans="1:6" x14ac:dyDescent="0.3">
      <c r="A49" s="199"/>
      <c r="B49" s="61"/>
      <c r="C49" s="32"/>
      <c r="D49" s="33"/>
      <c r="E49" s="33">
        <f t="shared" ref="E49:E58" si="4">C49*D49</f>
        <v>0</v>
      </c>
      <c r="F49" s="201"/>
    </row>
    <row r="50" spans="1:6" x14ac:dyDescent="0.3">
      <c r="A50" s="199"/>
      <c r="B50" s="61" t="s">
        <v>40</v>
      </c>
      <c r="C50" s="32">
        <v>1</v>
      </c>
      <c r="D50" s="33">
        <v>54000</v>
      </c>
      <c r="E50" s="33">
        <f t="shared" si="4"/>
        <v>54000</v>
      </c>
      <c r="F50" s="201"/>
    </row>
    <row r="51" spans="1:6" ht="10.5" customHeight="1" thickBot="1" x14ac:dyDescent="0.35">
      <c r="A51" s="199"/>
      <c r="B51" s="61"/>
      <c r="C51" s="32"/>
      <c r="D51" s="33"/>
      <c r="E51" s="33">
        <f t="shared" si="4"/>
        <v>0</v>
      </c>
      <c r="F51" s="201"/>
    </row>
    <row r="52" spans="1:6" ht="15" hidden="1" thickBot="1" x14ac:dyDescent="0.35">
      <c r="A52" s="199"/>
      <c r="B52" s="61"/>
      <c r="C52" s="32"/>
      <c r="D52" s="33"/>
      <c r="E52" s="33">
        <f t="shared" si="4"/>
        <v>0</v>
      </c>
      <c r="F52" s="201"/>
    </row>
    <row r="53" spans="1:6" ht="15" hidden="1" thickBot="1" x14ac:dyDescent="0.35">
      <c r="A53" s="199"/>
      <c r="B53" s="61"/>
      <c r="C53" s="32"/>
      <c r="D53" s="33"/>
      <c r="E53" s="33">
        <f t="shared" si="4"/>
        <v>0</v>
      </c>
      <c r="F53" s="201"/>
    </row>
    <row r="54" spans="1:6" ht="15" hidden="1" thickBot="1" x14ac:dyDescent="0.35">
      <c r="A54" s="199"/>
      <c r="B54" s="61"/>
      <c r="C54" s="32"/>
      <c r="D54" s="33"/>
      <c r="E54" s="33">
        <f t="shared" si="4"/>
        <v>0</v>
      </c>
      <c r="F54" s="201"/>
    </row>
    <row r="55" spans="1:6" ht="15" hidden="1" thickBot="1" x14ac:dyDescent="0.35">
      <c r="A55" s="199"/>
      <c r="B55" s="61"/>
      <c r="C55" s="32"/>
      <c r="D55" s="33"/>
      <c r="E55" s="33">
        <f t="shared" si="4"/>
        <v>0</v>
      </c>
      <c r="F55" s="201"/>
    </row>
    <row r="56" spans="1:6" ht="15" hidden="1" thickBot="1" x14ac:dyDescent="0.35">
      <c r="A56" s="199"/>
      <c r="B56" s="61"/>
      <c r="C56" s="32"/>
      <c r="D56" s="33"/>
      <c r="E56" s="33">
        <f t="shared" si="4"/>
        <v>0</v>
      </c>
      <c r="F56" s="201"/>
    </row>
    <row r="57" spans="1:6" ht="15" hidden="1" thickBot="1" x14ac:dyDescent="0.35">
      <c r="A57" s="199"/>
      <c r="B57" s="61"/>
      <c r="C57" s="32"/>
      <c r="D57" s="33"/>
      <c r="E57" s="33">
        <f t="shared" si="4"/>
        <v>0</v>
      </c>
      <c r="F57" s="201"/>
    </row>
    <row r="58" spans="1:6" ht="15" hidden="1" thickBot="1" x14ac:dyDescent="0.35">
      <c r="A58" s="227"/>
      <c r="B58" s="38"/>
      <c r="C58" s="57"/>
      <c r="D58" s="41"/>
      <c r="E58" s="41">
        <f t="shared" si="4"/>
        <v>0</v>
      </c>
      <c r="F58" s="209"/>
    </row>
    <row r="59" spans="1:6" ht="0.75" customHeight="1" x14ac:dyDescent="0.3">
      <c r="A59" s="212">
        <v>4240</v>
      </c>
      <c r="B59" s="26" t="s">
        <v>41</v>
      </c>
      <c r="C59" s="12"/>
      <c r="D59" s="13"/>
      <c r="E59" s="13">
        <f>SUM(E60:E61)</f>
        <v>0</v>
      </c>
      <c r="F59" s="215">
        <f>E59</f>
        <v>0</v>
      </c>
    </row>
    <row r="60" spans="1:6" hidden="1" x14ac:dyDescent="0.3">
      <c r="A60" s="213"/>
      <c r="B60" s="62"/>
      <c r="C60" s="63"/>
      <c r="D60" s="64"/>
      <c r="E60" s="33">
        <f>C60*D60</f>
        <v>0</v>
      </c>
      <c r="F60" s="217"/>
    </row>
    <row r="61" spans="1:6" ht="15" hidden="1" thickBot="1" x14ac:dyDescent="0.35">
      <c r="A61" s="214"/>
      <c r="B61" s="38"/>
      <c r="C61" s="57"/>
      <c r="D61" s="41"/>
      <c r="E61" s="41">
        <f>C61*D61</f>
        <v>0</v>
      </c>
      <c r="F61" s="218"/>
    </row>
    <row r="62" spans="1:6" x14ac:dyDescent="0.3">
      <c r="A62" s="199">
        <v>4260</v>
      </c>
      <c r="B62" s="43" t="s">
        <v>42</v>
      </c>
      <c r="C62" s="68"/>
      <c r="D62" s="46"/>
      <c r="E62" s="69">
        <f>SUM(E63:E66)</f>
        <v>191620</v>
      </c>
      <c r="F62" s="201">
        <f>E62</f>
        <v>191620</v>
      </c>
    </row>
    <row r="63" spans="1:6" x14ac:dyDescent="0.3">
      <c r="A63" s="199"/>
      <c r="B63" s="31" t="s">
        <v>43</v>
      </c>
      <c r="C63" s="32">
        <v>12</v>
      </c>
      <c r="D63" s="33">
        <v>740</v>
      </c>
      <c r="E63" s="70">
        <f>ROUND(C63*D63,0)</f>
        <v>8880</v>
      </c>
      <c r="F63" s="201"/>
    </row>
    <row r="64" spans="1:6" x14ac:dyDescent="0.3">
      <c r="A64" s="199"/>
      <c r="B64" s="31" t="s">
        <v>158</v>
      </c>
      <c r="C64" s="32">
        <v>12</v>
      </c>
      <c r="D64" s="33">
        <v>980</v>
      </c>
      <c r="E64" s="70">
        <f>D64*C64</f>
        <v>11760</v>
      </c>
      <c r="F64" s="201"/>
    </row>
    <row r="65" spans="1:6" x14ac:dyDescent="0.3">
      <c r="A65" s="199"/>
      <c r="B65" s="31" t="s">
        <v>44</v>
      </c>
      <c r="C65" s="32">
        <v>4</v>
      </c>
      <c r="D65" s="33">
        <v>745</v>
      </c>
      <c r="E65" s="70">
        <f>ROUND(C65*D65,0)</f>
        <v>2980</v>
      </c>
      <c r="F65" s="201"/>
    </row>
    <row r="66" spans="1:6" ht="15" thickBot="1" x14ac:dyDescent="0.35">
      <c r="A66" s="199"/>
      <c r="B66" s="31" t="s">
        <v>157</v>
      </c>
      <c r="C66" s="32">
        <v>12</v>
      </c>
      <c r="D66" s="33">
        <v>14000</v>
      </c>
      <c r="E66" s="70">
        <f>ROUND(C66*D66,0)</f>
        <v>168000</v>
      </c>
      <c r="F66" s="201"/>
    </row>
    <row r="67" spans="1:6" ht="15" thickBot="1" x14ac:dyDescent="0.35">
      <c r="A67" s="198">
        <v>4270</v>
      </c>
      <c r="B67" s="71" t="s">
        <v>45</v>
      </c>
      <c r="C67" s="72">
        <v>1</v>
      </c>
      <c r="D67" s="73"/>
      <c r="E67" s="73">
        <f>SUM(E68:E69)</f>
        <v>36000</v>
      </c>
      <c r="F67" s="200">
        <f>E67</f>
        <v>36000</v>
      </c>
    </row>
    <row r="68" spans="1:6" ht="23.4" thickBot="1" x14ac:dyDescent="0.35">
      <c r="A68" s="199"/>
      <c r="B68" s="74" t="s">
        <v>159</v>
      </c>
      <c r="C68" s="75">
        <v>1</v>
      </c>
      <c r="D68" s="76">
        <v>30000</v>
      </c>
      <c r="E68" s="76">
        <f>C68*D68</f>
        <v>30000</v>
      </c>
      <c r="F68" s="201"/>
    </row>
    <row r="69" spans="1:6" ht="15" thickBot="1" x14ac:dyDescent="0.35">
      <c r="A69" s="227"/>
      <c r="B69" s="74" t="s">
        <v>46</v>
      </c>
      <c r="C69" s="75">
        <v>1</v>
      </c>
      <c r="D69" s="76">
        <v>6000</v>
      </c>
      <c r="E69" s="76">
        <f>C69*D69</f>
        <v>6000</v>
      </c>
      <c r="F69" s="209"/>
    </row>
    <row r="70" spans="1:6" ht="15" thickBot="1" x14ac:dyDescent="0.35">
      <c r="A70" s="77">
        <v>4280</v>
      </c>
      <c r="B70" s="71" t="s">
        <v>47</v>
      </c>
      <c r="C70" s="72">
        <v>1</v>
      </c>
      <c r="D70" s="73">
        <v>2000</v>
      </c>
      <c r="E70" s="73">
        <f>C70*D70</f>
        <v>2000</v>
      </c>
      <c r="F70" s="78">
        <f>E70</f>
        <v>2000</v>
      </c>
    </row>
    <row r="71" spans="1:6" x14ac:dyDescent="0.3">
      <c r="A71" s="198">
        <v>4300</v>
      </c>
      <c r="B71" s="43" t="s">
        <v>48</v>
      </c>
      <c r="C71" s="44"/>
      <c r="D71" s="45"/>
      <c r="E71" s="46">
        <f>SUM(E72:E86)</f>
        <v>38350</v>
      </c>
      <c r="F71" s="200">
        <f>E71</f>
        <v>38350</v>
      </c>
    </row>
    <row r="72" spans="1:6" x14ac:dyDescent="0.3">
      <c r="A72" s="199"/>
      <c r="B72" s="31" t="s">
        <v>49</v>
      </c>
      <c r="C72" s="32">
        <v>12</v>
      </c>
      <c r="D72" s="33">
        <v>180</v>
      </c>
      <c r="E72" s="33">
        <f>ROUND((C72*D72),0)</f>
        <v>2160</v>
      </c>
      <c r="F72" s="201"/>
    </row>
    <row r="73" spans="1:6" x14ac:dyDescent="0.3">
      <c r="A73" s="199"/>
      <c r="B73" s="31" t="s">
        <v>50</v>
      </c>
      <c r="C73" s="32">
        <v>12</v>
      </c>
      <c r="D73" s="33">
        <v>202.71</v>
      </c>
      <c r="E73" s="33">
        <f t="shared" ref="E73:E86" si="5">ROUND((C73*D73),0)</f>
        <v>2433</v>
      </c>
      <c r="F73" s="201"/>
    </row>
    <row r="74" spans="1:6" x14ac:dyDescent="0.3">
      <c r="A74" s="199"/>
      <c r="B74" s="31" t="s">
        <v>51</v>
      </c>
      <c r="C74" s="32">
        <v>12</v>
      </c>
      <c r="D74" s="33">
        <v>400</v>
      </c>
      <c r="E74" s="33">
        <f t="shared" si="5"/>
        <v>4800</v>
      </c>
      <c r="F74" s="201"/>
    </row>
    <row r="75" spans="1:6" x14ac:dyDescent="0.3">
      <c r="A75" s="199"/>
      <c r="B75" s="31" t="s">
        <v>52</v>
      </c>
      <c r="C75" s="32">
        <v>12</v>
      </c>
      <c r="D75" s="33">
        <v>320</v>
      </c>
      <c r="E75" s="33">
        <f t="shared" si="5"/>
        <v>3840</v>
      </c>
      <c r="F75" s="201"/>
    </row>
    <row r="76" spans="1:6" x14ac:dyDescent="0.3">
      <c r="A76" s="199"/>
      <c r="B76" s="31" t="s">
        <v>161</v>
      </c>
      <c r="C76" s="32">
        <v>1</v>
      </c>
      <c r="D76" s="33">
        <v>400</v>
      </c>
      <c r="E76" s="33">
        <f t="shared" si="5"/>
        <v>400</v>
      </c>
      <c r="F76" s="201"/>
    </row>
    <row r="77" spans="1:6" x14ac:dyDescent="0.3">
      <c r="A77" s="199"/>
      <c r="B77" s="31" t="s">
        <v>53</v>
      </c>
      <c r="C77" s="32">
        <v>4</v>
      </c>
      <c r="D77" s="33">
        <v>1590</v>
      </c>
      <c r="E77" s="33">
        <f t="shared" si="5"/>
        <v>6360</v>
      </c>
      <c r="F77" s="201"/>
    </row>
    <row r="78" spans="1:6" x14ac:dyDescent="0.3">
      <c r="A78" s="199"/>
      <c r="B78" s="31"/>
      <c r="C78" s="32"/>
      <c r="D78" s="33"/>
      <c r="E78" s="33">
        <f t="shared" si="5"/>
        <v>0</v>
      </c>
      <c r="F78" s="201"/>
    </row>
    <row r="79" spans="1:6" x14ac:dyDescent="0.3">
      <c r="A79" s="199"/>
      <c r="B79" s="31" t="s">
        <v>160</v>
      </c>
      <c r="C79" s="32">
        <v>1</v>
      </c>
      <c r="D79" s="33">
        <v>5090</v>
      </c>
      <c r="E79" s="33">
        <f t="shared" si="5"/>
        <v>5090</v>
      </c>
      <c r="F79" s="201"/>
    </row>
    <row r="80" spans="1:6" ht="14.25" customHeight="1" x14ac:dyDescent="0.3">
      <c r="A80" s="199"/>
      <c r="B80" s="31" t="s">
        <v>54</v>
      </c>
      <c r="C80" s="32">
        <v>1</v>
      </c>
      <c r="D80" s="33">
        <v>267</v>
      </c>
      <c r="E80" s="33">
        <f t="shared" si="5"/>
        <v>267</v>
      </c>
      <c r="F80" s="201"/>
    </row>
    <row r="81" spans="1:6" hidden="1" x14ac:dyDescent="0.3">
      <c r="A81" s="199"/>
      <c r="B81" s="31"/>
      <c r="C81" s="32"/>
      <c r="D81" s="33"/>
      <c r="E81" s="33">
        <f t="shared" si="5"/>
        <v>0</v>
      </c>
      <c r="F81" s="201"/>
    </row>
    <row r="82" spans="1:6" hidden="1" x14ac:dyDescent="0.3">
      <c r="A82" s="199"/>
      <c r="B82" s="31"/>
      <c r="C82" s="32"/>
      <c r="D82" s="33"/>
      <c r="E82" s="33">
        <f t="shared" si="5"/>
        <v>0</v>
      </c>
      <c r="F82" s="201"/>
    </row>
    <row r="83" spans="1:6" ht="22.8" x14ac:dyDescent="0.3">
      <c r="A83" s="199"/>
      <c r="B83" s="31" t="s">
        <v>55</v>
      </c>
      <c r="C83" s="32">
        <v>1</v>
      </c>
      <c r="D83" s="33">
        <v>700</v>
      </c>
      <c r="E83" s="33">
        <f t="shared" si="5"/>
        <v>700</v>
      </c>
      <c r="F83" s="201"/>
    </row>
    <row r="84" spans="1:6" ht="22.8" x14ac:dyDescent="0.3">
      <c r="A84" s="199"/>
      <c r="B84" s="31" t="s">
        <v>56</v>
      </c>
      <c r="C84" s="32">
        <v>1</v>
      </c>
      <c r="D84" s="33">
        <v>12000</v>
      </c>
      <c r="E84" s="33">
        <f t="shared" si="5"/>
        <v>12000</v>
      </c>
      <c r="F84" s="201"/>
    </row>
    <row r="85" spans="1:6" x14ac:dyDescent="0.3">
      <c r="A85" s="199"/>
      <c r="B85" s="31"/>
      <c r="C85" s="32"/>
      <c r="D85" s="33"/>
      <c r="E85" s="33">
        <f t="shared" si="5"/>
        <v>0</v>
      </c>
      <c r="F85" s="201"/>
    </row>
    <row r="86" spans="1:6" ht="15" customHeight="1" thickBot="1" x14ac:dyDescent="0.35">
      <c r="A86" s="199"/>
      <c r="B86" s="31" t="s">
        <v>57</v>
      </c>
      <c r="C86" s="32">
        <v>1</v>
      </c>
      <c r="D86" s="33">
        <v>300</v>
      </c>
      <c r="E86" s="33">
        <f t="shared" si="5"/>
        <v>300</v>
      </c>
      <c r="F86" s="201"/>
    </row>
    <row r="87" spans="1:6" ht="40.200000000000003" hidden="1" thickBot="1" x14ac:dyDescent="0.35">
      <c r="A87" s="77">
        <v>4350</v>
      </c>
      <c r="B87" s="71" t="s">
        <v>58</v>
      </c>
      <c r="C87" s="72">
        <v>0</v>
      </c>
      <c r="D87" s="73">
        <v>0</v>
      </c>
      <c r="E87" s="73">
        <f>C87*D87</f>
        <v>0</v>
      </c>
      <c r="F87" s="78">
        <f t="shared" ref="F87:F93" si="6">E87</f>
        <v>0</v>
      </c>
    </row>
    <row r="88" spans="1:6" ht="27" thickBot="1" x14ac:dyDescent="0.35">
      <c r="A88" s="77">
        <v>4360</v>
      </c>
      <c r="B88" s="71" t="s">
        <v>59</v>
      </c>
      <c r="C88" s="72">
        <v>12</v>
      </c>
      <c r="D88" s="73">
        <v>75</v>
      </c>
      <c r="E88" s="73">
        <f>ROUND(C88*D88,0)</f>
        <v>900</v>
      </c>
      <c r="F88" s="78">
        <f t="shared" si="6"/>
        <v>900</v>
      </c>
    </row>
    <row r="89" spans="1:6" ht="40.200000000000003" thickBot="1" x14ac:dyDescent="0.35">
      <c r="A89" s="77">
        <v>4410</v>
      </c>
      <c r="B89" s="71" t="s">
        <v>60</v>
      </c>
      <c r="C89" s="72">
        <v>1</v>
      </c>
      <c r="D89" s="73">
        <v>2000</v>
      </c>
      <c r="E89" s="73">
        <f>C89*D89</f>
        <v>2000</v>
      </c>
      <c r="F89" s="78">
        <f t="shared" si="6"/>
        <v>2000</v>
      </c>
    </row>
    <row r="90" spans="1:6" ht="106.2" thickBot="1" x14ac:dyDescent="0.35">
      <c r="A90" s="30">
        <v>4430</v>
      </c>
      <c r="B90" s="79" t="s">
        <v>61</v>
      </c>
      <c r="C90" s="80">
        <v>1</v>
      </c>
      <c r="D90" s="81">
        <v>2706.33</v>
      </c>
      <c r="E90" s="81">
        <f>C90*D90</f>
        <v>2706.33</v>
      </c>
      <c r="F90" s="34">
        <f t="shared" si="6"/>
        <v>2706.33</v>
      </c>
    </row>
    <row r="91" spans="1:6" ht="15" thickBot="1" x14ac:dyDescent="0.35">
      <c r="A91" s="77">
        <v>4440</v>
      </c>
      <c r="B91" s="71" t="s">
        <v>62</v>
      </c>
      <c r="C91" s="72">
        <v>1</v>
      </c>
      <c r="D91" s="73">
        <v>192079</v>
      </c>
      <c r="E91" s="73">
        <f>C91*D91</f>
        <v>192079</v>
      </c>
      <c r="F91" s="78">
        <f t="shared" si="6"/>
        <v>192079</v>
      </c>
    </row>
    <row r="92" spans="1:6" ht="40.200000000000003" thickBot="1" x14ac:dyDescent="0.35">
      <c r="A92" s="77">
        <v>4700</v>
      </c>
      <c r="B92" s="82" t="s">
        <v>63</v>
      </c>
      <c r="C92" s="72">
        <v>1</v>
      </c>
      <c r="D92" s="73">
        <v>2000</v>
      </c>
      <c r="E92" s="73">
        <f>C92*D92</f>
        <v>2000</v>
      </c>
      <c r="F92" s="78">
        <f t="shared" si="6"/>
        <v>2000</v>
      </c>
    </row>
    <row r="93" spans="1:6" ht="39.6" x14ac:dyDescent="0.3">
      <c r="A93" s="199">
        <v>4710</v>
      </c>
      <c r="B93" s="43" t="s">
        <v>64</v>
      </c>
      <c r="C93" s="68"/>
      <c r="D93" s="46"/>
      <c r="E93" s="46">
        <f>SUM(E94:E101)</f>
        <v>4776</v>
      </c>
      <c r="F93" s="200">
        <f t="shared" si="6"/>
        <v>4776</v>
      </c>
    </row>
    <row r="94" spans="1:6" x14ac:dyDescent="0.3">
      <c r="A94" s="199"/>
      <c r="B94" s="31" t="s">
        <v>65</v>
      </c>
      <c r="C94" s="32">
        <v>12</v>
      </c>
      <c r="D94" s="33">
        <v>20</v>
      </c>
      <c r="E94" s="83">
        <f>ROUND((C94*D94),0)</f>
        <v>240</v>
      </c>
      <c r="F94" s="201"/>
    </row>
    <row r="95" spans="1:6" x14ac:dyDescent="0.3">
      <c r="A95" s="199"/>
      <c r="B95" s="31" t="s">
        <v>66</v>
      </c>
      <c r="C95" s="32">
        <v>12</v>
      </c>
      <c r="D95" s="33">
        <v>91</v>
      </c>
      <c r="E95" s="83">
        <f t="shared" ref="E95:E102" si="7">ROUND((C95*D95),0)</f>
        <v>1092</v>
      </c>
      <c r="F95" s="201"/>
    </row>
    <row r="96" spans="1:6" x14ac:dyDescent="0.3">
      <c r="A96" s="199"/>
      <c r="B96" s="31" t="s">
        <v>67</v>
      </c>
      <c r="C96" s="32">
        <v>1</v>
      </c>
      <c r="D96" s="33">
        <v>90</v>
      </c>
      <c r="E96" s="83">
        <f t="shared" si="7"/>
        <v>90</v>
      </c>
      <c r="F96" s="201"/>
    </row>
    <row r="97" spans="1:6" x14ac:dyDescent="0.3">
      <c r="A97" s="199"/>
      <c r="B97" s="31" t="s">
        <v>68</v>
      </c>
      <c r="C97" s="32">
        <v>12</v>
      </c>
      <c r="D97" s="33">
        <v>231</v>
      </c>
      <c r="E97" s="83">
        <f t="shared" si="7"/>
        <v>2772</v>
      </c>
      <c r="F97" s="201"/>
    </row>
    <row r="98" spans="1:6" x14ac:dyDescent="0.3">
      <c r="A98" s="199"/>
      <c r="B98" s="31" t="s">
        <v>69</v>
      </c>
      <c r="C98" s="32">
        <v>12</v>
      </c>
      <c r="D98" s="33">
        <v>11</v>
      </c>
      <c r="E98" s="83">
        <f t="shared" si="7"/>
        <v>132</v>
      </c>
      <c r="F98" s="201"/>
    </row>
    <row r="99" spans="1:6" x14ac:dyDescent="0.3">
      <c r="A99" s="199"/>
      <c r="B99" s="31" t="s">
        <v>70</v>
      </c>
      <c r="C99" s="32">
        <v>1</v>
      </c>
      <c r="D99" s="33">
        <v>300</v>
      </c>
      <c r="E99" s="83">
        <f t="shared" si="7"/>
        <v>300</v>
      </c>
      <c r="F99" s="201"/>
    </row>
    <row r="100" spans="1:6" ht="22.8" x14ac:dyDescent="0.3">
      <c r="A100" s="199"/>
      <c r="B100" s="31" t="s">
        <v>71</v>
      </c>
      <c r="C100" s="32">
        <v>1</v>
      </c>
      <c r="D100" s="33">
        <v>100</v>
      </c>
      <c r="E100" s="83">
        <f t="shared" si="7"/>
        <v>100</v>
      </c>
      <c r="F100" s="201"/>
    </row>
    <row r="101" spans="1:6" ht="23.4" thickBot="1" x14ac:dyDescent="0.35">
      <c r="A101" s="199"/>
      <c r="B101" s="31" t="s">
        <v>72</v>
      </c>
      <c r="C101" s="32">
        <v>1</v>
      </c>
      <c r="D101" s="33">
        <v>50</v>
      </c>
      <c r="E101" s="83">
        <f t="shared" si="7"/>
        <v>50</v>
      </c>
      <c r="F101" s="201"/>
    </row>
    <row r="102" spans="1:6" ht="0.75" customHeight="1" thickBot="1" x14ac:dyDescent="0.35">
      <c r="A102" s="77">
        <v>4750</v>
      </c>
      <c r="B102" s="71" t="s">
        <v>73</v>
      </c>
      <c r="C102" s="72">
        <v>0</v>
      </c>
      <c r="D102" s="73">
        <v>0</v>
      </c>
      <c r="E102" s="83">
        <f t="shared" si="7"/>
        <v>0</v>
      </c>
      <c r="F102" s="78">
        <f>E102</f>
        <v>0</v>
      </c>
    </row>
    <row r="103" spans="1:6" x14ac:dyDescent="0.3">
      <c r="A103" s="198">
        <v>4790</v>
      </c>
      <c r="B103" s="84" t="s">
        <v>74</v>
      </c>
      <c r="C103" s="12"/>
      <c r="D103" s="13"/>
      <c r="E103" s="13">
        <f>SUM(E104:E111)</f>
        <v>1972169</v>
      </c>
      <c r="F103" s="200">
        <f>E103</f>
        <v>1972169</v>
      </c>
    </row>
    <row r="104" spans="1:6" x14ac:dyDescent="0.3">
      <c r="A104" s="199"/>
      <c r="B104" s="85" t="s">
        <v>75</v>
      </c>
      <c r="C104" s="32">
        <v>12</v>
      </c>
      <c r="D104" s="33">
        <v>131718</v>
      </c>
      <c r="E104" s="33">
        <f>C104*D104</f>
        <v>1580616</v>
      </c>
      <c r="F104" s="201"/>
    </row>
    <row r="105" spans="1:6" x14ac:dyDescent="0.3">
      <c r="A105" s="199"/>
      <c r="B105" s="85" t="s">
        <v>76</v>
      </c>
      <c r="C105" s="47">
        <v>0.01</v>
      </c>
      <c r="D105" s="35">
        <f>(E104+E106+E110+E111)</f>
        <v>1883336</v>
      </c>
      <c r="E105" s="33">
        <f>ROUND(C105*D105,0)</f>
        <v>18833</v>
      </c>
      <c r="F105" s="201"/>
    </row>
    <row r="106" spans="1:6" x14ac:dyDescent="0.3">
      <c r="A106" s="199"/>
      <c r="B106" s="86" t="s">
        <v>77</v>
      </c>
      <c r="C106" s="32">
        <v>12</v>
      </c>
      <c r="D106" s="33">
        <v>7260</v>
      </c>
      <c r="E106" s="33">
        <f t="shared" ref="E106:E114" si="8">C106*D106</f>
        <v>87120</v>
      </c>
      <c r="F106" s="201"/>
    </row>
    <row r="107" spans="1:6" x14ac:dyDescent="0.3">
      <c r="A107" s="199"/>
      <c r="B107" s="87"/>
      <c r="C107" s="32"/>
      <c r="D107" s="33"/>
      <c r="E107" s="33">
        <f>ROUND(C107*D107,0)</f>
        <v>0</v>
      </c>
      <c r="F107" s="201"/>
    </row>
    <row r="108" spans="1:6" x14ac:dyDescent="0.3">
      <c r="A108" s="199"/>
      <c r="B108" s="31"/>
      <c r="C108" s="32"/>
      <c r="D108" s="33"/>
      <c r="E108" s="33">
        <f t="shared" si="8"/>
        <v>0</v>
      </c>
      <c r="F108" s="201"/>
    </row>
    <row r="109" spans="1:6" x14ac:dyDescent="0.3">
      <c r="A109" s="199"/>
      <c r="B109" s="31" t="s">
        <v>78</v>
      </c>
      <c r="C109" s="32">
        <v>1</v>
      </c>
      <c r="D109" s="33">
        <v>70000</v>
      </c>
      <c r="E109" s="33">
        <f t="shared" si="8"/>
        <v>70000</v>
      </c>
      <c r="F109" s="201"/>
    </row>
    <row r="110" spans="1:6" x14ac:dyDescent="0.3">
      <c r="A110" s="199"/>
      <c r="B110" s="88" t="s">
        <v>79</v>
      </c>
      <c r="C110" s="32">
        <v>1</v>
      </c>
      <c r="D110" s="33">
        <v>89430</v>
      </c>
      <c r="E110" s="33">
        <f>C110*D110</f>
        <v>89430</v>
      </c>
      <c r="F110" s="201"/>
    </row>
    <row r="111" spans="1:6" ht="15" thickBot="1" x14ac:dyDescent="0.35">
      <c r="A111" s="199"/>
      <c r="B111" s="88" t="s">
        <v>18</v>
      </c>
      <c r="C111" s="32">
        <v>1</v>
      </c>
      <c r="D111" s="33">
        <v>126170</v>
      </c>
      <c r="E111" s="33">
        <f t="shared" si="8"/>
        <v>126170</v>
      </c>
      <c r="F111" s="201"/>
    </row>
    <row r="112" spans="1:6" ht="27" thickBot="1" x14ac:dyDescent="0.35">
      <c r="A112" s="77">
        <v>4800</v>
      </c>
      <c r="B112" s="82" t="s">
        <v>80</v>
      </c>
      <c r="C112" s="72">
        <v>1</v>
      </c>
      <c r="D112" s="73">
        <v>132000</v>
      </c>
      <c r="E112" s="73">
        <f>C112*D112</f>
        <v>132000</v>
      </c>
      <c r="F112" s="78">
        <f>E112</f>
        <v>132000</v>
      </c>
    </row>
    <row r="113" spans="1:6" ht="1.5" customHeight="1" thickBot="1" x14ac:dyDescent="0.35">
      <c r="A113" s="77">
        <v>4850</v>
      </c>
      <c r="B113" s="82" t="s">
        <v>81</v>
      </c>
      <c r="C113" s="72">
        <v>0</v>
      </c>
      <c r="D113" s="73">
        <v>0</v>
      </c>
      <c r="E113" s="73">
        <f t="shared" si="8"/>
        <v>0</v>
      </c>
      <c r="F113" s="78">
        <f>E113</f>
        <v>0</v>
      </c>
    </row>
    <row r="114" spans="1:6" ht="40.200000000000003" hidden="1" thickBot="1" x14ac:dyDescent="0.35">
      <c r="A114" s="37">
        <v>4860</v>
      </c>
      <c r="B114" s="89" t="s">
        <v>82</v>
      </c>
      <c r="C114" s="90">
        <v>0</v>
      </c>
      <c r="D114" s="91">
        <v>0</v>
      </c>
      <c r="E114" s="91">
        <f t="shared" si="8"/>
        <v>0</v>
      </c>
      <c r="F114" s="42">
        <f>E114</f>
        <v>0</v>
      </c>
    </row>
    <row r="115" spans="1:6" x14ac:dyDescent="0.3">
      <c r="A115" s="92"/>
      <c r="B115" s="93"/>
      <c r="C115" s="94"/>
      <c r="D115" s="95"/>
      <c r="E115" s="96"/>
      <c r="F115" s="97"/>
    </row>
    <row r="116" spans="1:6" ht="15" thickBot="1" x14ac:dyDescent="0.35">
      <c r="A116" s="20">
        <v>801</v>
      </c>
      <c r="B116" s="21" t="s">
        <v>83</v>
      </c>
      <c r="C116" s="98"/>
      <c r="D116" s="99"/>
      <c r="E116" s="23">
        <f>E117+E121+E128+E139+E149+E150+E153+E155+E156+E159+E160+E167+E176+E129</f>
        <v>1870395.92</v>
      </c>
      <c r="F116" s="24">
        <f>SUM(F117:F176)</f>
        <v>1870395.92</v>
      </c>
    </row>
    <row r="117" spans="1:6" x14ac:dyDescent="0.3">
      <c r="A117" s="198">
        <v>3020</v>
      </c>
      <c r="B117" s="26" t="s">
        <v>84</v>
      </c>
      <c r="C117" s="100"/>
      <c r="D117" s="101"/>
      <c r="E117" s="13">
        <f>SUM(E118:E120)</f>
        <v>55278.12</v>
      </c>
      <c r="F117" s="200">
        <f>E117</f>
        <v>55278.12</v>
      </c>
    </row>
    <row r="118" spans="1:6" x14ac:dyDescent="0.3">
      <c r="A118" s="199"/>
      <c r="B118" s="31" t="s">
        <v>10</v>
      </c>
      <c r="C118" s="102">
        <v>12</v>
      </c>
      <c r="D118" s="103">
        <v>4454.01</v>
      </c>
      <c r="E118" s="33">
        <f>C118*D118</f>
        <v>53448.12</v>
      </c>
      <c r="F118" s="201"/>
    </row>
    <row r="119" spans="1:6" x14ac:dyDescent="0.3">
      <c r="A119" s="199"/>
      <c r="B119" s="36" t="s">
        <v>162</v>
      </c>
      <c r="C119" s="102">
        <v>1</v>
      </c>
      <c r="D119" s="103">
        <v>830</v>
      </c>
      <c r="E119" s="33">
        <f>ROUND(C119*D119,0)</f>
        <v>830</v>
      </c>
      <c r="F119" s="201"/>
    </row>
    <row r="120" spans="1:6" ht="15" thickBot="1" x14ac:dyDescent="0.35">
      <c r="A120" s="227"/>
      <c r="B120" s="38" t="s">
        <v>13</v>
      </c>
      <c r="C120" s="104">
        <v>1</v>
      </c>
      <c r="D120" s="105">
        <v>1000</v>
      </c>
      <c r="E120" s="41">
        <f>C120*D120</f>
        <v>1000</v>
      </c>
      <c r="F120" s="209"/>
    </row>
    <row r="121" spans="1:6" ht="26.4" x14ac:dyDescent="0.3">
      <c r="A121" s="198">
        <v>4010</v>
      </c>
      <c r="B121" s="26" t="s">
        <v>85</v>
      </c>
      <c r="C121" s="106"/>
      <c r="D121" s="107"/>
      <c r="E121" s="13">
        <f>SUM(E122:E127)</f>
        <v>390779</v>
      </c>
      <c r="F121" s="200">
        <f>E121</f>
        <v>390779</v>
      </c>
    </row>
    <row r="122" spans="1:6" x14ac:dyDescent="0.3">
      <c r="A122" s="199"/>
      <c r="B122" s="31" t="s">
        <v>15</v>
      </c>
      <c r="C122" s="102">
        <v>12</v>
      </c>
      <c r="D122" s="103">
        <v>32564.95</v>
      </c>
      <c r="E122" s="83">
        <f>ROUND((C122*D122),0)</f>
        <v>390779</v>
      </c>
      <c r="F122" s="201"/>
    </row>
    <row r="123" spans="1:6" ht="22.8" x14ac:dyDescent="0.3">
      <c r="A123" s="199"/>
      <c r="B123" s="31" t="s">
        <v>16</v>
      </c>
      <c r="C123" s="108">
        <v>0</v>
      </c>
      <c r="D123" s="109">
        <f>E122+E126+E127</f>
        <v>390779</v>
      </c>
      <c r="E123" s="83">
        <f>ROUND(C123*D123,0)</f>
        <v>0</v>
      </c>
      <c r="F123" s="201"/>
    </row>
    <row r="124" spans="1:6" ht="1.5" customHeight="1" x14ac:dyDescent="0.3">
      <c r="A124" s="199"/>
      <c r="B124" s="31"/>
      <c r="C124" s="102"/>
      <c r="D124" s="103"/>
      <c r="E124" s="83">
        <f>ROUND((C124*D124),0)</f>
        <v>0</v>
      </c>
      <c r="F124" s="201"/>
    </row>
    <row r="125" spans="1:6" hidden="1" x14ac:dyDescent="0.3">
      <c r="A125" s="199"/>
      <c r="B125" s="31"/>
      <c r="C125" s="102"/>
      <c r="D125" s="103"/>
      <c r="E125" s="83">
        <f>ROUND((C125*D125),0)</f>
        <v>0</v>
      </c>
      <c r="F125" s="201"/>
    </row>
    <row r="126" spans="1:6" x14ac:dyDescent="0.3">
      <c r="A126" s="199"/>
      <c r="B126" s="31" t="s">
        <v>17</v>
      </c>
      <c r="C126" s="102">
        <v>1</v>
      </c>
      <c r="D126" s="103"/>
      <c r="E126" s="83">
        <f>ROUND((C126*D126),0)</f>
        <v>0</v>
      </c>
      <c r="F126" s="201"/>
    </row>
    <row r="127" spans="1:6" ht="15" thickBot="1" x14ac:dyDescent="0.35">
      <c r="A127" s="227"/>
      <c r="B127" s="49" t="s">
        <v>18</v>
      </c>
      <c r="C127" s="104">
        <v>1</v>
      </c>
      <c r="D127" s="105">
        <v>0</v>
      </c>
      <c r="E127" s="110">
        <f>ROUND((C127*D127),)</f>
        <v>0</v>
      </c>
      <c r="F127" s="209"/>
    </row>
    <row r="128" spans="1:6" ht="27" thickBot="1" x14ac:dyDescent="0.35">
      <c r="A128" s="30">
        <v>4040</v>
      </c>
      <c r="B128" s="79" t="s">
        <v>19</v>
      </c>
      <c r="C128" s="111">
        <v>1</v>
      </c>
      <c r="D128" s="112">
        <v>25900</v>
      </c>
      <c r="E128" s="81">
        <f>C128*D128</f>
        <v>25900</v>
      </c>
      <c r="F128" s="34">
        <f>E128</f>
        <v>25900</v>
      </c>
    </row>
    <row r="129" spans="1:6" x14ac:dyDescent="0.3">
      <c r="A129" s="198">
        <v>4110</v>
      </c>
      <c r="B129" s="26" t="s">
        <v>20</v>
      </c>
      <c r="C129" s="106"/>
      <c r="D129" s="107"/>
      <c r="E129" s="13">
        <f>SUM(E130:E138)</f>
        <v>238524</v>
      </c>
      <c r="F129" s="200">
        <f>E129</f>
        <v>238524</v>
      </c>
    </row>
    <row r="130" spans="1:6" x14ac:dyDescent="0.3">
      <c r="A130" s="199"/>
      <c r="B130" s="31" t="s">
        <v>21</v>
      </c>
      <c r="C130" s="102">
        <v>12</v>
      </c>
      <c r="D130" s="109">
        <v>765.64</v>
      </c>
      <c r="E130" s="33">
        <f t="shared" ref="E130:E138" si="9">ROUND(C130*D130,0)</f>
        <v>9188</v>
      </c>
      <c r="F130" s="201"/>
    </row>
    <row r="131" spans="1:6" x14ac:dyDescent="0.3">
      <c r="A131" s="199"/>
      <c r="B131" s="31" t="s">
        <v>22</v>
      </c>
      <c r="C131" s="102">
        <v>12</v>
      </c>
      <c r="D131" s="109">
        <v>5597.91</v>
      </c>
      <c r="E131" s="33">
        <f t="shared" si="9"/>
        <v>67175</v>
      </c>
      <c r="F131" s="201"/>
    </row>
    <row r="132" spans="1:6" x14ac:dyDescent="0.3">
      <c r="A132" s="199"/>
      <c r="B132" s="31" t="s">
        <v>23</v>
      </c>
      <c r="C132" s="102">
        <v>12</v>
      </c>
      <c r="D132" s="109">
        <v>10724.39</v>
      </c>
      <c r="E132" s="33">
        <f t="shared" si="9"/>
        <v>128693</v>
      </c>
      <c r="F132" s="201"/>
    </row>
    <row r="133" spans="1:6" x14ac:dyDescent="0.3">
      <c r="A133" s="199"/>
      <c r="B133" s="31" t="s">
        <v>24</v>
      </c>
      <c r="C133" s="102">
        <v>12</v>
      </c>
      <c r="D133" s="109">
        <v>1230.8</v>
      </c>
      <c r="E133" s="33">
        <f t="shared" si="9"/>
        <v>14770</v>
      </c>
      <c r="F133" s="201"/>
    </row>
    <row r="134" spans="1:6" x14ac:dyDescent="0.3">
      <c r="A134" s="199"/>
      <c r="B134" s="31" t="s">
        <v>86</v>
      </c>
      <c r="C134" s="102">
        <v>1</v>
      </c>
      <c r="D134" s="109">
        <v>1611.39</v>
      </c>
      <c r="E134" s="33">
        <f t="shared" si="9"/>
        <v>1611</v>
      </c>
      <c r="F134" s="201"/>
    </row>
    <row r="135" spans="1:6" x14ac:dyDescent="0.3">
      <c r="A135" s="199"/>
      <c r="B135" s="31"/>
      <c r="C135" s="102"/>
      <c r="D135" s="103"/>
      <c r="E135" s="33">
        <f t="shared" si="9"/>
        <v>0</v>
      </c>
      <c r="F135" s="201"/>
    </row>
    <row r="136" spans="1:6" x14ac:dyDescent="0.3">
      <c r="A136" s="199"/>
      <c r="B136" s="31" t="s">
        <v>27</v>
      </c>
      <c r="C136" s="102">
        <v>10</v>
      </c>
      <c r="D136" s="113">
        <f>D149*H3</f>
        <v>0</v>
      </c>
      <c r="E136" s="33">
        <f t="shared" si="9"/>
        <v>0</v>
      </c>
      <c r="F136" s="201"/>
    </row>
    <row r="137" spans="1:6" ht="22.8" x14ac:dyDescent="0.3">
      <c r="A137" s="199"/>
      <c r="B137" s="31" t="s">
        <v>26</v>
      </c>
      <c r="C137" s="102">
        <v>1</v>
      </c>
      <c r="D137" s="113">
        <v>3695.85</v>
      </c>
      <c r="E137" s="114">
        <f t="shared" si="9"/>
        <v>3696</v>
      </c>
      <c r="F137" s="201"/>
    </row>
    <row r="138" spans="1:6" ht="23.4" thickBot="1" x14ac:dyDescent="0.35">
      <c r="A138" s="227"/>
      <c r="B138" s="49" t="s">
        <v>28</v>
      </c>
      <c r="C138" s="104">
        <v>1</v>
      </c>
      <c r="D138" s="115">
        <v>13391.01</v>
      </c>
      <c r="E138" s="41">
        <f t="shared" si="9"/>
        <v>13391</v>
      </c>
      <c r="F138" s="209"/>
    </row>
    <row r="139" spans="1:6" x14ac:dyDescent="0.3">
      <c r="A139" s="198">
        <v>4120</v>
      </c>
      <c r="B139" s="26" t="s">
        <v>29</v>
      </c>
      <c r="C139" s="106"/>
      <c r="D139" s="107"/>
      <c r="E139" s="13">
        <f>SUM(E140:E148)</f>
        <v>33996</v>
      </c>
      <c r="F139" s="200">
        <f>E139</f>
        <v>33996</v>
      </c>
    </row>
    <row r="140" spans="1:6" x14ac:dyDescent="0.3">
      <c r="A140" s="199"/>
      <c r="B140" s="31" t="s">
        <v>30</v>
      </c>
      <c r="C140" s="102">
        <v>12</v>
      </c>
      <c r="D140" s="109">
        <v>109.12</v>
      </c>
      <c r="E140" s="33">
        <f t="shared" ref="E140:E148" si="10">ROUND(C140*D140,0)</f>
        <v>1309</v>
      </c>
      <c r="F140" s="201"/>
    </row>
    <row r="141" spans="1:6" x14ac:dyDescent="0.3">
      <c r="A141" s="199"/>
      <c r="B141" s="31" t="s">
        <v>31</v>
      </c>
      <c r="C141" s="102">
        <v>12</v>
      </c>
      <c r="D141" s="109">
        <v>797.84</v>
      </c>
      <c r="E141" s="33">
        <f t="shared" si="10"/>
        <v>9574</v>
      </c>
      <c r="F141" s="201"/>
    </row>
    <row r="142" spans="1:6" x14ac:dyDescent="0.3">
      <c r="A142" s="199"/>
      <c r="B142" s="31" t="s">
        <v>32</v>
      </c>
      <c r="C142" s="102">
        <v>12</v>
      </c>
      <c r="D142" s="109">
        <f>(D168*H3)+1528.49</f>
        <v>1528.49</v>
      </c>
      <c r="E142" s="33">
        <f t="shared" si="10"/>
        <v>18342</v>
      </c>
      <c r="F142" s="201"/>
    </row>
    <row r="143" spans="1:6" x14ac:dyDescent="0.3">
      <c r="A143" s="199"/>
      <c r="B143" s="31" t="s">
        <v>33</v>
      </c>
      <c r="C143" s="102">
        <v>12</v>
      </c>
      <c r="D143" s="109">
        <f>(D170*H3)+175.42</f>
        <v>175.42</v>
      </c>
      <c r="E143" s="33">
        <f t="shared" si="10"/>
        <v>2105</v>
      </c>
      <c r="F143" s="201"/>
    </row>
    <row r="144" spans="1:6" x14ac:dyDescent="0.3">
      <c r="A144" s="199"/>
      <c r="B144" s="31" t="s">
        <v>87</v>
      </c>
      <c r="C144" s="102">
        <v>1</v>
      </c>
      <c r="D144" s="109">
        <f>(E123+E169)*H3+229.66</f>
        <v>229.66</v>
      </c>
      <c r="E144" s="33">
        <f t="shared" si="10"/>
        <v>230</v>
      </c>
      <c r="F144" s="201"/>
    </row>
    <row r="145" spans="1:6" x14ac:dyDescent="0.3">
      <c r="A145" s="199"/>
      <c r="B145" s="31"/>
      <c r="C145" s="102"/>
      <c r="D145" s="103"/>
      <c r="E145" s="33">
        <f t="shared" si="10"/>
        <v>0</v>
      </c>
      <c r="F145" s="201"/>
    </row>
    <row r="146" spans="1:6" x14ac:dyDescent="0.3">
      <c r="A146" s="199"/>
      <c r="B146" s="87" t="s">
        <v>35</v>
      </c>
      <c r="C146" s="116">
        <v>10</v>
      </c>
      <c r="D146" s="117">
        <f>D149*H3</f>
        <v>0</v>
      </c>
      <c r="E146" s="114">
        <f>ROUND(C146*D146,0)</f>
        <v>0</v>
      </c>
      <c r="F146" s="201"/>
    </row>
    <row r="147" spans="1:6" ht="22.8" x14ac:dyDescent="0.3">
      <c r="A147" s="226"/>
      <c r="B147" s="31" t="s">
        <v>34</v>
      </c>
      <c r="C147" s="102">
        <v>1</v>
      </c>
      <c r="D147" s="113">
        <v>526.75</v>
      </c>
      <c r="E147" s="33">
        <f>ROUND(C147*D147,0)</f>
        <v>527</v>
      </c>
      <c r="F147" s="228"/>
    </row>
    <row r="148" spans="1:6" ht="23.4" thickBot="1" x14ac:dyDescent="0.35">
      <c r="A148" s="227"/>
      <c r="B148" s="49" t="s">
        <v>36</v>
      </c>
      <c r="C148" s="104">
        <v>1</v>
      </c>
      <c r="D148" s="119">
        <v>1908.55</v>
      </c>
      <c r="E148" s="40">
        <f t="shared" si="10"/>
        <v>1909</v>
      </c>
      <c r="F148" s="209"/>
    </row>
    <row r="149" spans="1:6" ht="15" thickBot="1" x14ac:dyDescent="0.35">
      <c r="A149" s="77">
        <v>4170</v>
      </c>
      <c r="B149" s="71" t="s">
        <v>37</v>
      </c>
      <c r="C149" s="120">
        <v>0</v>
      </c>
      <c r="D149" s="121">
        <v>0</v>
      </c>
      <c r="E149" s="73">
        <f>C149*D149</f>
        <v>0</v>
      </c>
      <c r="F149" s="78">
        <f>E149</f>
        <v>0</v>
      </c>
    </row>
    <row r="150" spans="1:6" x14ac:dyDescent="0.3">
      <c r="A150" s="122">
        <v>4210</v>
      </c>
      <c r="B150" s="123" t="s">
        <v>38</v>
      </c>
      <c r="C150" s="124"/>
      <c r="D150" s="125"/>
      <c r="E150" s="126">
        <f>SUM(E151:E152)</f>
        <v>12500</v>
      </c>
      <c r="F150" s="229">
        <f>E150</f>
        <v>12500</v>
      </c>
    </row>
    <row r="151" spans="1:6" ht="22.8" x14ac:dyDescent="0.3">
      <c r="A151" s="127"/>
      <c r="B151" s="61" t="s">
        <v>88</v>
      </c>
      <c r="C151" s="128">
        <v>1</v>
      </c>
      <c r="D151" s="129">
        <v>12500</v>
      </c>
      <c r="E151" s="130">
        <f>C151*D151</f>
        <v>12500</v>
      </c>
      <c r="F151" s="230"/>
    </row>
    <row r="152" spans="1:6" ht="15" thickBot="1" x14ac:dyDescent="0.35">
      <c r="A152" s="131"/>
      <c r="B152" s="132"/>
      <c r="C152" s="133"/>
      <c r="D152" s="134"/>
      <c r="E152" s="130">
        <f>C152*D152</f>
        <v>0</v>
      </c>
      <c r="F152" s="231"/>
    </row>
    <row r="153" spans="1:6" x14ac:dyDescent="0.3">
      <c r="A153" s="198">
        <v>4270</v>
      </c>
      <c r="B153" s="52" t="s">
        <v>89</v>
      </c>
      <c r="C153" s="100"/>
      <c r="D153" s="101"/>
      <c r="E153" s="28">
        <f>SUM(E154:E154)</f>
        <v>1000</v>
      </c>
      <c r="F153" s="200">
        <f>E153</f>
        <v>1000</v>
      </c>
    </row>
    <row r="154" spans="1:6" ht="15" thickBot="1" x14ac:dyDescent="0.35">
      <c r="A154" s="227"/>
      <c r="B154" s="38" t="s">
        <v>90</v>
      </c>
      <c r="C154" s="135">
        <v>1</v>
      </c>
      <c r="D154" s="136">
        <v>1000</v>
      </c>
      <c r="E154" s="41">
        <f>C154*D154</f>
        <v>1000</v>
      </c>
      <c r="F154" s="209"/>
    </row>
    <row r="155" spans="1:6" ht="15" thickBot="1" x14ac:dyDescent="0.35">
      <c r="A155" s="25">
        <v>4280</v>
      </c>
      <c r="B155" s="52" t="s">
        <v>47</v>
      </c>
      <c r="C155" s="100">
        <v>1</v>
      </c>
      <c r="D155" s="101">
        <v>1350</v>
      </c>
      <c r="E155" s="28">
        <f>C155*D155</f>
        <v>1350</v>
      </c>
      <c r="F155" s="29">
        <f>E155</f>
        <v>1350</v>
      </c>
    </row>
    <row r="156" spans="1:6" x14ac:dyDescent="0.3">
      <c r="A156" s="198">
        <v>4300</v>
      </c>
      <c r="B156" s="52" t="s">
        <v>48</v>
      </c>
      <c r="C156" s="100"/>
      <c r="D156" s="101"/>
      <c r="E156" s="28">
        <f>SUM(E157:E158)</f>
        <v>400</v>
      </c>
      <c r="F156" s="200">
        <f>E156</f>
        <v>400</v>
      </c>
    </row>
    <row r="157" spans="1:6" x14ac:dyDescent="0.3">
      <c r="A157" s="199"/>
      <c r="B157" s="62"/>
      <c r="C157" s="137"/>
      <c r="D157" s="138"/>
      <c r="E157" s="33">
        <f>C157*D157</f>
        <v>0</v>
      </c>
      <c r="F157" s="201"/>
    </row>
    <row r="158" spans="1:6" ht="15" thickBot="1" x14ac:dyDescent="0.35">
      <c r="A158" s="227"/>
      <c r="B158" s="38"/>
      <c r="C158" s="135">
        <v>1</v>
      </c>
      <c r="D158" s="136">
        <v>400</v>
      </c>
      <c r="E158" s="40">
        <f>C158*D158</f>
        <v>400</v>
      </c>
      <c r="F158" s="209"/>
    </row>
    <row r="159" spans="1:6" ht="15" thickBot="1" x14ac:dyDescent="0.35">
      <c r="A159" s="118">
        <v>4440</v>
      </c>
      <c r="B159" s="139" t="s">
        <v>62</v>
      </c>
      <c r="C159" s="111">
        <v>1</v>
      </c>
      <c r="D159" s="140">
        <v>86559</v>
      </c>
      <c r="E159" s="81">
        <f>D159*C159</f>
        <v>86559</v>
      </c>
      <c r="F159" s="34">
        <f>E159</f>
        <v>86559</v>
      </c>
    </row>
    <row r="160" spans="1:6" ht="26.4" x14ac:dyDescent="0.3">
      <c r="A160" s="198">
        <v>4710</v>
      </c>
      <c r="B160" s="123" t="s">
        <v>91</v>
      </c>
      <c r="C160" s="100"/>
      <c r="D160" s="101"/>
      <c r="E160" s="28">
        <f>SUM(E161:E166)</f>
        <v>3805</v>
      </c>
      <c r="F160" s="200">
        <f>E160</f>
        <v>3805</v>
      </c>
    </row>
    <row r="161" spans="1:6" x14ac:dyDescent="0.3">
      <c r="A161" s="199"/>
      <c r="B161" s="61" t="s">
        <v>92</v>
      </c>
      <c r="C161" s="102">
        <v>12</v>
      </c>
      <c r="D161" s="103">
        <v>20</v>
      </c>
      <c r="E161" s="64">
        <f t="shared" ref="E161:E166" si="11">C161*D161</f>
        <v>240</v>
      </c>
      <c r="F161" s="201"/>
    </row>
    <row r="162" spans="1:6" x14ac:dyDescent="0.3">
      <c r="A162" s="199"/>
      <c r="B162" s="61" t="s">
        <v>93</v>
      </c>
      <c r="C162" s="102">
        <v>12</v>
      </c>
      <c r="D162" s="103">
        <v>210</v>
      </c>
      <c r="E162" s="64">
        <f t="shared" si="11"/>
        <v>2520</v>
      </c>
      <c r="F162" s="201"/>
    </row>
    <row r="163" spans="1:6" x14ac:dyDescent="0.3">
      <c r="A163" s="199"/>
      <c r="B163" s="61" t="s">
        <v>94</v>
      </c>
      <c r="C163" s="102">
        <v>12</v>
      </c>
      <c r="D163" s="103">
        <v>50</v>
      </c>
      <c r="E163" s="64">
        <f t="shared" si="11"/>
        <v>600</v>
      </c>
      <c r="F163" s="201"/>
    </row>
    <row r="164" spans="1:6" x14ac:dyDescent="0.3">
      <c r="A164" s="199"/>
      <c r="B164" s="61" t="s">
        <v>95</v>
      </c>
      <c r="C164" s="102">
        <v>1</v>
      </c>
      <c r="D164" s="103">
        <v>45</v>
      </c>
      <c r="E164" s="64">
        <f t="shared" si="11"/>
        <v>45</v>
      </c>
      <c r="F164" s="201"/>
    </row>
    <row r="165" spans="1:6" x14ac:dyDescent="0.3">
      <c r="A165" s="199"/>
      <c r="B165" s="61" t="s">
        <v>96</v>
      </c>
      <c r="C165" s="102">
        <v>1</v>
      </c>
      <c r="D165" s="103">
        <v>100</v>
      </c>
      <c r="E165" s="64">
        <f t="shared" si="11"/>
        <v>100</v>
      </c>
      <c r="F165" s="201"/>
    </row>
    <row r="166" spans="1:6" ht="23.4" thickBot="1" x14ac:dyDescent="0.35">
      <c r="A166" s="227"/>
      <c r="B166" s="141" t="s">
        <v>97</v>
      </c>
      <c r="C166" s="104">
        <v>1</v>
      </c>
      <c r="D166" s="105">
        <v>300</v>
      </c>
      <c r="E166" s="142">
        <f t="shared" si="11"/>
        <v>300</v>
      </c>
      <c r="F166" s="209"/>
    </row>
    <row r="167" spans="1:6" ht="41.25" customHeight="1" x14ac:dyDescent="0.3">
      <c r="A167" s="198">
        <v>4790</v>
      </c>
      <c r="B167" s="84" t="s">
        <v>74</v>
      </c>
      <c r="C167" s="106"/>
      <c r="D167" s="107"/>
      <c r="E167" s="13">
        <f>SUM(E168:E175)</f>
        <v>968304.8</v>
      </c>
      <c r="F167" s="215">
        <f>E167</f>
        <v>968304.8</v>
      </c>
    </row>
    <row r="168" spans="1:6" ht="23.25" customHeight="1" x14ac:dyDescent="0.3">
      <c r="A168" s="199"/>
      <c r="B168" s="85" t="s">
        <v>75</v>
      </c>
      <c r="C168" s="102">
        <v>12</v>
      </c>
      <c r="D168" s="103">
        <v>62387.4</v>
      </c>
      <c r="E168" s="83">
        <f>C168*D168</f>
        <v>748648.8</v>
      </c>
      <c r="F168" s="217"/>
    </row>
    <row r="169" spans="1:6" ht="23.25" customHeight="1" x14ac:dyDescent="0.3">
      <c r="A169" s="199"/>
      <c r="B169" s="85" t="s">
        <v>98</v>
      </c>
      <c r="C169" s="108">
        <v>0.01</v>
      </c>
      <c r="D169" s="109">
        <f>E168+E170+E174+E175</f>
        <v>937430.8</v>
      </c>
      <c r="E169" s="83">
        <f>ROUND(C169*D169,0)</f>
        <v>9374</v>
      </c>
      <c r="F169" s="217"/>
    </row>
    <row r="170" spans="1:6" ht="23.25" customHeight="1" x14ac:dyDescent="0.3">
      <c r="A170" s="199"/>
      <c r="B170" s="85" t="s">
        <v>77</v>
      </c>
      <c r="C170" s="102">
        <v>12</v>
      </c>
      <c r="D170" s="103">
        <v>7160</v>
      </c>
      <c r="E170" s="83">
        <f>C170*D170</f>
        <v>85920</v>
      </c>
      <c r="F170" s="217"/>
    </row>
    <row r="171" spans="1:6" ht="23.25" customHeight="1" x14ac:dyDescent="0.3">
      <c r="A171" s="199"/>
      <c r="B171" s="31"/>
      <c r="C171" s="102"/>
      <c r="D171" s="103"/>
      <c r="E171" s="83">
        <f>ROUND(C171*D171,0)</f>
        <v>0</v>
      </c>
      <c r="F171" s="217"/>
    </row>
    <row r="172" spans="1:6" ht="23.25" customHeight="1" x14ac:dyDescent="0.3">
      <c r="A172" s="199"/>
      <c r="B172" s="31"/>
      <c r="C172" s="102"/>
      <c r="D172" s="103"/>
      <c r="E172" s="83">
        <f>ROUND(C172*D172,0)</f>
        <v>0</v>
      </c>
      <c r="F172" s="217"/>
    </row>
    <row r="173" spans="1:6" ht="23.25" customHeight="1" x14ac:dyDescent="0.3">
      <c r="A173" s="199"/>
      <c r="B173" s="31" t="s">
        <v>99</v>
      </c>
      <c r="C173" s="102">
        <v>1</v>
      </c>
      <c r="D173" s="103">
        <v>21500</v>
      </c>
      <c r="E173" s="83">
        <f>ROUND(C173*D173,0)</f>
        <v>21500</v>
      </c>
      <c r="F173" s="217"/>
    </row>
    <row r="174" spans="1:6" ht="23.25" customHeight="1" x14ac:dyDescent="0.3">
      <c r="A174" s="199"/>
      <c r="B174" s="85" t="s">
        <v>79</v>
      </c>
      <c r="C174" s="102">
        <v>1</v>
      </c>
      <c r="D174" s="103">
        <v>47400</v>
      </c>
      <c r="E174" s="83">
        <f>ROUND(C174*D174,0)</f>
        <v>47400</v>
      </c>
      <c r="F174" s="217"/>
    </row>
    <row r="175" spans="1:6" ht="23.25" customHeight="1" thickBot="1" x14ac:dyDescent="0.35">
      <c r="A175" s="227"/>
      <c r="B175" s="143" t="s">
        <v>100</v>
      </c>
      <c r="C175" s="135">
        <v>1</v>
      </c>
      <c r="D175" s="136">
        <v>55462</v>
      </c>
      <c r="E175" s="110">
        <f>C175*D175</f>
        <v>55462</v>
      </c>
      <c r="F175" s="218"/>
    </row>
    <row r="176" spans="1:6" ht="31.5" customHeight="1" thickBot="1" x14ac:dyDescent="0.35">
      <c r="A176" s="77">
        <v>4800</v>
      </c>
      <c r="B176" s="82" t="s">
        <v>80</v>
      </c>
      <c r="C176" s="120">
        <v>1</v>
      </c>
      <c r="D176" s="121">
        <v>52000</v>
      </c>
      <c r="E176" s="73">
        <f>C176*D176</f>
        <v>52000</v>
      </c>
      <c r="F176" s="78">
        <f>E176</f>
        <v>52000</v>
      </c>
    </row>
    <row r="177" spans="1:6" x14ac:dyDescent="0.3">
      <c r="A177" s="232"/>
      <c r="B177" s="233"/>
      <c r="C177" s="233"/>
      <c r="D177" s="233"/>
      <c r="E177" s="233"/>
      <c r="F177" s="234"/>
    </row>
    <row r="178" spans="1:6" x14ac:dyDescent="0.3">
      <c r="A178" s="144">
        <v>801</v>
      </c>
      <c r="B178" s="145" t="s">
        <v>101</v>
      </c>
      <c r="C178" s="146"/>
      <c r="D178" s="147"/>
      <c r="E178" s="147">
        <f>SUM(E180+E184+E192+E200+E201+E210)</f>
        <v>412284</v>
      </c>
      <c r="F178" s="148">
        <f>SUM(F180:F210)</f>
        <v>412284</v>
      </c>
    </row>
    <row r="179" spans="1:6" ht="15" thickBot="1" x14ac:dyDescent="0.35">
      <c r="A179" s="223"/>
      <c r="B179" s="224"/>
      <c r="C179" s="224"/>
      <c r="D179" s="224"/>
      <c r="E179" s="224"/>
      <c r="F179" s="225"/>
    </row>
    <row r="180" spans="1:6" x14ac:dyDescent="0.3">
      <c r="A180" s="210">
        <v>3020</v>
      </c>
      <c r="B180" s="84" t="s">
        <v>102</v>
      </c>
      <c r="C180" s="149"/>
      <c r="D180" s="150"/>
      <c r="E180" s="150">
        <f>SUM(E181:E183)</f>
        <v>16392</v>
      </c>
      <c r="F180" s="220">
        <f>E180</f>
        <v>16392</v>
      </c>
    </row>
    <row r="181" spans="1:6" ht="15" customHeight="1" thickBot="1" x14ac:dyDescent="0.35">
      <c r="A181" s="211"/>
      <c r="B181" s="31" t="s">
        <v>103</v>
      </c>
      <c r="C181" s="48">
        <v>12</v>
      </c>
      <c r="D181" s="152">
        <v>1366</v>
      </c>
      <c r="E181" s="152">
        <f>ROUND(C181*D181,0)</f>
        <v>16392</v>
      </c>
      <c r="F181" s="221"/>
    </row>
    <row r="182" spans="1:6" ht="15" hidden="1" thickBot="1" x14ac:dyDescent="0.35">
      <c r="A182" s="211"/>
      <c r="B182" s="31"/>
      <c r="C182" s="48"/>
      <c r="D182" s="152"/>
      <c r="E182" s="152">
        <f>ROUND(C182*D182,0)</f>
        <v>0</v>
      </c>
      <c r="F182" s="221"/>
    </row>
    <row r="183" spans="1:6" ht="15" hidden="1" thickBot="1" x14ac:dyDescent="0.35">
      <c r="A183" s="219"/>
      <c r="B183" s="38"/>
      <c r="C183" s="153"/>
      <c r="D183" s="154"/>
      <c r="E183" s="152">
        <f>ROUND(C183*D183,0)</f>
        <v>0</v>
      </c>
      <c r="F183" s="222"/>
    </row>
    <row r="184" spans="1:6" x14ac:dyDescent="0.3">
      <c r="A184" s="210">
        <v>4110</v>
      </c>
      <c r="B184" s="84" t="s">
        <v>20</v>
      </c>
      <c r="C184" s="149"/>
      <c r="D184" s="150"/>
      <c r="E184" s="150">
        <f>SUM(E185:E191)</f>
        <v>50983</v>
      </c>
      <c r="F184" s="220">
        <f>E184</f>
        <v>50983</v>
      </c>
    </row>
    <row r="185" spans="1:6" x14ac:dyDescent="0.3">
      <c r="A185" s="211"/>
      <c r="B185" s="31" t="s">
        <v>104</v>
      </c>
      <c r="C185" s="48">
        <v>12</v>
      </c>
      <c r="D185" s="155">
        <v>234.82</v>
      </c>
      <c r="E185" s="152">
        <f t="shared" ref="E185:E191" si="12">ROUND(C185*D185,0)</f>
        <v>2818</v>
      </c>
      <c r="F185" s="221"/>
    </row>
    <row r="186" spans="1:6" x14ac:dyDescent="0.3">
      <c r="A186" s="211"/>
      <c r="B186" s="87" t="s">
        <v>23</v>
      </c>
      <c r="C186" s="48">
        <v>12</v>
      </c>
      <c r="D186" s="155">
        <v>3042.63</v>
      </c>
      <c r="E186" s="152">
        <f t="shared" si="12"/>
        <v>36512</v>
      </c>
      <c r="F186" s="221"/>
    </row>
    <row r="187" spans="1:6" x14ac:dyDescent="0.3">
      <c r="A187" s="211"/>
      <c r="B187" s="87" t="s">
        <v>105</v>
      </c>
      <c r="C187" s="48">
        <v>12</v>
      </c>
      <c r="D187" s="155">
        <v>491.63</v>
      </c>
      <c r="E187" s="152">
        <f t="shared" si="12"/>
        <v>5900</v>
      </c>
      <c r="F187" s="221"/>
    </row>
    <row r="188" spans="1:6" x14ac:dyDescent="0.3">
      <c r="A188" s="211"/>
      <c r="B188" s="87" t="s">
        <v>106</v>
      </c>
      <c r="C188" s="48">
        <v>1</v>
      </c>
      <c r="D188" s="155">
        <v>424.08</v>
      </c>
      <c r="E188" s="152">
        <f t="shared" si="12"/>
        <v>424</v>
      </c>
      <c r="F188" s="221"/>
    </row>
    <row r="189" spans="1:6" ht="22.8" x14ac:dyDescent="0.3">
      <c r="A189" s="211"/>
      <c r="B189" s="87" t="s">
        <v>26</v>
      </c>
      <c r="C189" s="156">
        <v>1</v>
      </c>
      <c r="D189" s="157">
        <v>1890.9</v>
      </c>
      <c r="E189" s="158">
        <f t="shared" si="12"/>
        <v>1891</v>
      </c>
      <c r="F189" s="221"/>
    </row>
    <row r="190" spans="1:6" x14ac:dyDescent="0.3">
      <c r="A190" s="211"/>
      <c r="B190" s="31"/>
      <c r="C190" s="48">
        <v>1</v>
      </c>
      <c r="D190" s="152"/>
      <c r="E190" s="152">
        <f t="shared" si="12"/>
        <v>0</v>
      </c>
      <c r="F190" s="221"/>
    </row>
    <row r="191" spans="1:6" ht="23.4" thickBot="1" x14ac:dyDescent="0.35">
      <c r="A191" s="219"/>
      <c r="B191" s="49" t="s">
        <v>107</v>
      </c>
      <c r="C191" s="159">
        <v>1</v>
      </c>
      <c r="D191" s="160">
        <v>3438</v>
      </c>
      <c r="E191" s="152">
        <f t="shared" si="12"/>
        <v>3438</v>
      </c>
      <c r="F191" s="222"/>
    </row>
    <row r="192" spans="1:6" x14ac:dyDescent="0.3">
      <c r="A192" s="210">
        <v>4120</v>
      </c>
      <c r="B192" s="84" t="s">
        <v>29</v>
      </c>
      <c r="C192" s="149"/>
      <c r="D192" s="150"/>
      <c r="E192" s="150">
        <f>SUM(E193:E199)</f>
        <v>52407</v>
      </c>
      <c r="F192" s="220">
        <f>E192</f>
        <v>52407</v>
      </c>
    </row>
    <row r="193" spans="1:6" x14ac:dyDescent="0.3">
      <c r="A193" s="211"/>
      <c r="B193" s="31" t="s">
        <v>108</v>
      </c>
      <c r="C193" s="48">
        <v>12</v>
      </c>
      <c r="D193" s="155">
        <v>33.47</v>
      </c>
      <c r="E193" s="152">
        <f>ROUND(C193*D193,0)</f>
        <v>402</v>
      </c>
      <c r="F193" s="221"/>
    </row>
    <row r="194" spans="1:6" x14ac:dyDescent="0.3">
      <c r="A194" s="211"/>
      <c r="B194" s="31" t="s">
        <v>109</v>
      </c>
      <c r="C194" s="48">
        <v>12</v>
      </c>
      <c r="D194" s="155">
        <v>434</v>
      </c>
      <c r="E194" s="152">
        <f>ROUND(116*D194,0)</f>
        <v>50344</v>
      </c>
      <c r="F194" s="221"/>
    </row>
    <row r="195" spans="1:6" x14ac:dyDescent="0.3">
      <c r="A195" s="211"/>
      <c r="B195" s="31" t="s">
        <v>110</v>
      </c>
      <c r="C195" s="48">
        <v>12</v>
      </c>
      <c r="D195" s="155">
        <v>70.069999999999993</v>
      </c>
      <c r="E195" s="152">
        <f t="shared" ref="E195:E200" si="13">ROUND(C195*D195,0)</f>
        <v>841</v>
      </c>
      <c r="F195" s="221"/>
    </row>
    <row r="196" spans="1:6" x14ac:dyDescent="0.3">
      <c r="A196" s="211"/>
      <c r="B196" s="31" t="s">
        <v>111</v>
      </c>
      <c r="C196" s="48">
        <v>1</v>
      </c>
      <c r="D196" s="155">
        <v>60.44</v>
      </c>
      <c r="E196" s="152">
        <f t="shared" si="13"/>
        <v>60</v>
      </c>
      <c r="F196" s="221"/>
    </row>
    <row r="197" spans="1:6" ht="22.8" x14ac:dyDescent="0.3">
      <c r="A197" s="211"/>
      <c r="B197" s="31" t="s">
        <v>34</v>
      </c>
      <c r="C197" s="48">
        <v>1</v>
      </c>
      <c r="D197" s="155">
        <v>270</v>
      </c>
      <c r="E197" s="152">
        <f t="shared" si="13"/>
        <v>270</v>
      </c>
      <c r="F197" s="221"/>
    </row>
    <row r="198" spans="1:6" x14ac:dyDescent="0.3">
      <c r="A198" s="211"/>
      <c r="B198" s="31"/>
      <c r="C198" s="48"/>
      <c r="D198" s="152"/>
      <c r="E198" s="152">
        <f t="shared" si="13"/>
        <v>0</v>
      </c>
      <c r="F198" s="221"/>
    </row>
    <row r="199" spans="1:6" ht="23.4" thickBot="1" x14ac:dyDescent="0.35">
      <c r="A199" s="211"/>
      <c r="B199" s="161" t="s">
        <v>112</v>
      </c>
      <c r="C199" s="162">
        <v>1</v>
      </c>
      <c r="D199" s="163">
        <v>490</v>
      </c>
      <c r="E199" s="158">
        <f t="shared" si="13"/>
        <v>490</v>
      </c>
      <c r="F199" s="221"/>
    </row>
    <row r="200" spans="1:6" ht="15" thickBot="1" x14ac:dyDescent="0.35">
      <c r="A200" s="164">
        <v>4440</v>
      </c>
      <c r="B200" s="165" t="s">
        <v>62</v>
      </c>
      <c r="C200" s="166">
        <v>1</v>
      </c>
      <c r="D200" s="167">
        <v>12315</v>
      </c>
      <c r="E200" s="167">
        <f t="shared" si="13"/>
        <v>12315</v>
      </c>
      <c r="F200" s="168">
        <f>E200</f>
        <v>12315</v>
      </c>
    </row>
    <row r="201" spans="1:6" x14ac:dyDescent="0.3">
      <c r="A201" s="210">
        <v>4790</v>
      </c>
      <c r="B201" s="169" t="s">
        <v>113</v>
      </c>
      <c r="C201" s="170"/>
      <c r="D201" s="171"/>
      <c r="E201" s="171">
        <f>SUM(E202:E209)</f>
        <v>260187</v>
      </c>
      <c r="F201" s="220">
        <f>E201</f>
        <v>260187</v>
      </c>
    </row>
    <row r="202" spans="1:6" x14ac:dyDescent="0.3">
      <c r="A202" s="211"/>
      <c r="B202" s="85" t="s">
        <v>114</v>
      </c>
      <c r="C202" s="48">
        <v>12</v>
      </c>
      <c r="D202" s="152">
        <v>17700</v>
      </c>
      <c r="E202" s="152">
        <f>ROUND((C202*D202),0)</f>
        <v>212400</v>
      </c>
      <c r="F202" s="221"/>
    </row>
    <row r="203" spans="1:6" x14ac:dyDescent="0.3">
      <c r="A203" s="211"/>
      <c r="B203" s="85" t="s">
        <v>76</v>
      </c>
      <c r="C203" s="172">
        <v>0.01</v>
      </c>
      <c r="D203" s="155">
        <f>E202+E204+E208+E209</f>
        <v>246720</v>
      </c>
      <c r="E203" s="152">
        <f>ROUND(C203*D203,0)</f>
        <v>2467</v>
      </c>
      <c r="F203" s="221"/>
    </row>
    <row r="204" spans="1:6" x14ac:dyDescent="0.3">
      <c r="A204" s="211"/>
      <c r="B204" s="86" t="s">
        <v>77</v>
      </c>
      <c r="C204" s="48">
        <v>12</v>
      </c>
      <c r="D204" s="152">
        <v>2860</v>
      </c>
      <c r="E204" s="152">
        <f t="shared" ref="E204:E209" si="14">ROUND((C204*D204),0)</f>
        <v>34320</v>
      </c>
      <c r="F204" s="221"/>
    </row>
    <row r="205" spans="1:6" x14ac:dyDescent="0.3">
      <c r="A205" s="211"/>
      <c r="B205" s="31"/>
      <c r="C205" s="48"/>
      <c r="D205" s="152"/>
      <c r="E205" s="152">
        <f t="shared" si="14"/>
        <v>0</v>
      </c>
      <c r="F205" s="221"/>
    </row>
    <row r="206" spans="1:6" x14ac:dyDescent="0.3">
      <c r="A206" s="211"/>
      <c r="B206" s="31"/>
      <c r="C206" s="48"/>
      <c r="D206" s="152"/>
      <c r="E206" s="152">
        <f t="shared" si="14"/>
        <v>0</v>
      </c>
      <c r="F206" s="221"/>
    </row>
    <row r="207" spans="1:6" x14ac:dyDescent="0.3">
      <c r="A207" s="211"/>
      <c r="B207" s="86" t="s">
        <v>78</v>
      </c>
      <c r="C207" s="173">
        <v>1</v>
      </c>
      <c r="D207" s="174">
        <v>11000</v>
      </c>
      <c r="E207" s="152">
        <f t="shared" si="14"/>
        <v>11000</v>
      </c>
      <c r="F207" s="221"/>
    </row>
    <row r="208" spans="1:6" x14ac:dyDescent="0.3">
      <c r="A208" s="211"/>
      <c r="B208" s="88" t="s">
        <v>79</v>
      </c>
      <c r="C208" s="48">
        <v>1</v>
      </c>
      <c r="D208" s="152">
        <v>0</v>
      </c>
      <c r="E208" s="152">
        <f t="shared" si="14"/>
        <v>0</v>
      </c>
      <c r="F208" s="221"/>
    </row>
    <row r="209" spans="1:6" ht="15" thickBot="1" x14ac:dyDescent="0.35">
      <c r="A209" s="219"/>
      <c r="B209" s="88" t="s">
        <v>115</v>
      </c>
      <c r="C209" s="48">
        <v>1</v>
      </c>
      <c r="D209" s="152">
        <v>0</v>
      </c>
      <c r="E209" s="152">
        <f t="shared" si="14"/>
        <v>0</v>
      </c>
      <c r="F209" s="222"/>
    </row>
    <row r="210" spans="1:6" ht="27" thickBot="1" x14ac:dyDescent="0.35">
      <c r="A210" s="164">
        <v>4800</v>
      </c>
      <c r="B210" s="82" t="s">
        <v>80</v>
      </c>
      <c r="C210" s="166">
        <v>1</v>
      </c>
      <c r="D210" s="167">
        <v>20000</v>
      </c>
      <c r="E210" s="167">
        <f>C210*D210</f>
        <v>20000</v>
      </c>
      <c r="F210" s="168">
        <f>E210</f>
        <v>20000</v>
      </c>
    </row>
    <row r="211" spans="1:6" x14ac:dyDescent="0.3">
      <c r="A211" s="205"/>
      <c r="B211" s="206"/>
      <c r="C211" s="206"/>
      <c r="D211" s="206"/>
      <c r="E211" s="206"/>
      <c r="F211" s="207"/>
    </row>
    <row r="212" spans="1:6" ht="27" thickBot="1" x14ac:dyDescent="0.35">
      <c r="A212" s="20">
        <v>801</v>
      </c>
      <c r="B212" s="175" t="s">
        <v>116</v>
      </c>
      <c r="C212" s="22"/>
      <c r="D212" s="23"/>
      <c r="E212" s="23">
        <f>SUM(E213:E214)</f>
        <v>42000</v>
      </c>
      <c r="F212" s="24">
        <f>SUM(F213:F214)</f>
        <v>42000</v>
      </c>
    </row>
    <row r="213" spans="1:6" ht="15" thickBot="1" x14ac:dyDescent="0.35">
      <c r="A213" s="77">
        <v>4300</v>
      </c>
      <c r="B213" s="71" t="s">
        <v>48</v>
      </c>
      <c r="C213" s="72">
        <v>1</v>
      </c>
      <c r="D213" s="73">
        <v>4000</v>
      </c>
      <c r="E213" s="73">
        <f>C213*D213</f>
        <v>4000</v>
      </c>
      <c r="F213" s="78">
        <f>E213</f>
        <v>4000</v>
      </c>
    </row>
    <row r="214" spans="1:6" ht="27" thickBot="1" x14ac:dyDescent="0.35">
      <c r="A214" s="77">
        <v>4700</v>
      </c>
      <c r="B214" s="71" t="s">
        <v>117</v>
      </c>
      <c r="C214" s="72">
        <v>1</v>
      </c>
      <c r="D214" s="73">
        <v>38000</v>
      </c>
      <c r="E214" s="73">
        <f>ROUND(C214*D214,0)</f>
        <v>38000</v>
      </c>
      <c r="F214" s="78">
        <f>E214</f>
        <v>38000</v>
      </c>
    </row>
    <row r="215" spans="1:6" x14ac:dyDescent="0.3">
      <c r="A215" s="205"/>
      <c r="B215" s="206"/>
      <c r="C215" s="206"/>
      <c r="D215" s="206"/>
      <c r="E215" s="206"/>
      <c r="F215" s="207"/>
    </row>
    <row r="216" spans="1:6" ht="27" thickBot="1" x14ac:dyDescent="0.35">
      <c r="A216" s="20">
        <v>801</v>
      </c>
      <c r="B216" s="175" t="s">
        <v>118</v>
      </c>
      <c r="C216" s="22"/>
      <c r="D216" s="23"/>
      <c r="E216" s="23">
        <f>E217+E224+E225+E230+E235+E239+E241+E242+E240</f>
        <v>1069864</v>
      </c>
      <c r="F216" s="24">
        <f>SUM(F217:F242)</f>
        <v>1069864</v>
      </c>
    </row>
    <row r="217" spans="1:6" x14ac:dyDescent="0.3">
      <c r="A217" s="198">
        <v>4010</v>
      </c>
      <c r="B217" s="52" t="s">
        <v>119</v>
      </c>
      <c r="C217" s="27"/>
      <c r="D217" s="28"/>
      <c r="E217" s="28">
        <f>SUM(E218+E219+E222+E223)</f>
        <v>732544</v>
      </c>
      <c r="F217" s="200">
        <f>E217</f>
        <v>732544</v>
      </c>
    </row>
    <row r="218" spans="1:6" x14ac:dyDescent="0.3">
      <c r="A218" s="199"/>
      <c r="B218" s="31" t="s">
        <v>15</v>
      </c>
      <c r="C218" s="32">
        <v>12</v>
      </c>
      <c r="D218" s="33">
        <f>33285+18742</f>
        <v>52027</v>
      </c>
      <c r="E218" s="33">
        <f>C218*D218</f>
        <v>624324</v>
      </c>
      <c r="F218" s="201"/>
    </row>
    <row r="219" spans="1:6" x14ac:dyDescent="0.3">
      <c r="A219" s="199"/>
      <c r="B219" s="87" t="s">
        <v>120</v>
      </c>
      <c r="C219" s="47">
        <v>0</v>
      </c>
      <c r="D219" s="35"/>
      <c r="E219" s="33">
        <f>ROUND(C219*D219,0)</f>
        <v>0</v>
      </c>
      <c r="F219" s="201"/>
    </row>
    <row r="220" spans="1:6" x14ac:dyDescent="0.3">
      <c r="A220" s="199"/>
      <c r="B220" s="87" t="s">
        <v>121</v>
      </c>
      <c r="C220" s="32">
        <v>1</v>
      </c>
      <c r="D220" s="33" t="s">
        <v>122</v>
      </c>
      <c r="E220" s="33" t="e">
        <f>ROUND(C220*D220,0)</f>
        <v>#VALUE!</v>
      </c>
      <c r="F220" s="201"/>
    </row>
    <row r="221" spans="1:6" x14ac:dyDescent="0.3">
      <c r="A221" s="199"/>
      <c r="B221" s="31" t="s">
        <v>123</v>
      </c>
      <c r="C221" s="32">
        <v>1</v>
      </c>
      <c r="D221" s="33" t="s">
        <v>122</v>
      </c>
      <c r="E221" s="33" t="e">
        <f>C221*D221</f>
        <v>#VALUE!</v>
      </c>
      <c r="F221" s="201"/>
    </row>
    <row r="222" spans="1:6" x14ac:dyDescent="0.3">
      <c r="A222" s="199"/>
      <c r="B222" s="31" t="s">
        <v>124</v>
      </c>
      <c r="C222" s="32">
        <v>1</v>
      </c>
      <c r="D222" s="33">
        <v>27000</v>
      </c>
      <c r="E222" s="33">
        <f>ROUND(C222*D222,0)</f>
        <v>27000</v>
      </c>
      <c r="F222" s="201"/>
    </row>
    <row r="223" spans="1:6" ht="15" thickBot="1" x14ac:dyDescent="0.35">
      <c r="A223" s="199"/>
      <c r="B223" s="161" t="s">
        <v>100</v>
      </c>
      <c r="C223" s="50">
        <v>1</v>
      </c>
      <c r="D223" s="51">
        <v>81220</v>
      </c>
      <c r="E223" s="33">
        <f>ROUND(C223*D223,0)</f>
        <v>81220</v>
      </c>
      <c r="F223" s="201"/>
    </row>
    <row r="224" spans="1:6" ht="15" thickBot="1" x14ac:dyDescent="0.35">
      <c r="A224" s="77">
        <v>4040</v>
      </c>
      <c r="B224" s="71" t="s">
        <v>125</v>
      </c>
      <c r="C224" s="72">
        <v>1</v>
      </c>
      <c r="D224" s="73">
        <v>61500</v>
      </c>
      <c r="E224" s="73">
        <f>C224*D224</f>
        <v>61500</v>
      </c>
      <c r="F224" s="78">
        <f>E224</f>
        <v>61500</v>
      </c>
    </row>
    <row r="225" spans="1:6" x14ac:dyDescent="0.3">
      <c r="A225" s="198">
        <v>4110</v>
      </c>
      <c r="B225" s="26" t="s">
        <v>20</v>
      </c>
      <c r="C225" s="12"/>
      <c r="D225" s="13"/>
      <c r="E225" s="13">
        <f>SUM(E226:E229)</f>
        <v>117920</v>
      </c>
      <c r="F225" s="200">
        <f>E225</f>
        <v>117920</v>
      </c>
    </row>
    <row r="226" spans="1:6" x14ac:dyDescent="0.3">
      <c r="A226" s="199"/>
      <c r="B226" s="31" t="s">
        <v>126</v>
      </c>
      <c r="C226" s="32">
        <v>12</v>
      </c>
      <c r="D226" s="35">
        <f>5721.61+3221.75</f>
        <v>8943.36</v>
      </c>
      <c r="E226" s="33">
        <f>ROUND(C226*D226,0)</f>
        <v>107320</v>
      </c>
      <c r="F226" s="201"/>
    </row>
    <row r="227" spans="1:6" x14ac:dyDescent="0.3">
      <c r="A227" s="199"/>
      <c r="B227" s="31" t="s">
        <v>127</v>
      </c>
      <c r="C227" s="32">
        <v>1</v>
      </c>
      <c r="D227" s="33">
        <f>E219*H1</f>
        <v>0</v>
      </c>
      <c r="E227" s="33">
        <f>ROUND(C227*D227,0)</f>
        <v>0</v>
      </c>
      <c r="F227" s="201"/>
    </row>
    <row r="228" spans="1:6" x14ac:dyDescent="0.3">
      <c r="A228" s="199"/>
      <c r="B228" s="31"/>
      <c r="C228" s="32"/>
      <c r="D228" s="33"/>
      <c r="E228" s="33">
        <f>ROUND(C228*D228,0)</f>
        <v>0</v>
      </c>
      <c r="F228" s="201"/>
    </row>
    <row r="229" spans="1:6" ht="23.4" thickBot="1" x14ac:dyDescent="0.35">
      <c r="A229" s="30"/>
      <c r="B229" s="161" t="s">
        <v>107</v>
      </c>
      <c r="C229" s="50">
        <v>1</v>
      </c>
      <c r="D229" s="176">
        <v>10600</v>
      </c>
      <c r="E229" s="33">
        <f>ROUND(C229*D229,0)</f>
        <v>10600</v>
      </c>
      <c r="F229" s="209"/>
    </row>
    <row r="230" spans="1:6" x14ac:dyDescent="0.3">
      <c r="A230" s="210">
        <v>4120</v>
      </c>
      <c r="B230" s="52" t="s">
        <v>29</v>
      </c>
      <c r="C230" s="27"/>
      <c r="D230" s="28"/>
      <c r="E230" s="28">
        <f>SUM(E231:E234)</f>
        <v>17100</v>
      </c>
      <c r="F230" s="200">
        <f>E230</f>
        <v>17100</v>
      </c>
    </row>
    <row r="231" spans="1:6" x14ac:dyDescent="0.3">
      <c r="A231" s="211"/>
      <c r="B231" s="31" t="s">
        <v>128</v>
      </c>
      <c r="C231" s="32">
        <v>12</v>
      </c>
      <c r="D231" s="35">
        <v>1300</v>
      </c>
      <c r="E231" s="33">
        <f>ROUND(C231*D231,0)</f>
        <v>15600</v>
      </c>
      <c r="F231" s="201"/>
    </row>
    <row r="232" spans="1:6" x14ac:dyDescent="0.3">
      <c r="A232" s="211"/>
      <c r="B232" s="31" t="s">
        <v>129</v>
      </c>
      <c r="C232" s="32">
        <v>1</v>
      </c>
      <c r="D232" s="35">
        <f>E219*H3</f>
        <v>0</v>
      </c>
      <c r="E232" s="33">
        <f>ROUND(C232*D232,0)</f>
        <v>0</v>
      </c>
      <c r="F232" s="201"/>
    </row>
    <row r="233" spans="1:6" x14ac:dyDescent="0.3">
      <c r="A233" s="211"/>
      <c r="B233" s="31"/>
      <c r="C233" s="32"/>
      <c r="D233" s="33"/>
      <c r="E233" s="33">
        <f>ROUND(C233*D233,0)</f>
        <v>0</v>
      </c>
      <c r="F233" s="201"/>
    </row>
    <row r="234" spans="1:6" ht="23.4" thickBot="1" x14ac:dyDescent="0.35">
      <c r="A234" s="151"/>
      <c r="B234" s="161" t="s">
        <v>112</v>
      </c>
      <c r="C234" s="44">
        <v>1</v>
      </c>
      <c r="D234" s="177">
        <v>1500</v>
      </c>
      <c r="E234" s="33">
        <f>ROUND(C234*D234,0)</f>
        <v>1500</v>
      </c>
      <c r="F234" s="209"/>
    </row>
    <row r="235" spans="1:6" x14ac:dyDescent="0.3">
      <c r="A235" s="212">
        <v>4210</v>
      </c>
      <c r="B235" s="26" t="s">
        <v>130</v>
      </c>
      <c r="C235" s="12"/>
      <c r="D235" s="13"/>
      <c r="E235" s="13">
        <f>SUM(E236:E238)</f>
        <v>3600</v>
      </c>
      <c r="F235" s="215">
        <f>E235</f>
        <v>3600</v>
      </c>
    </row>
    <row r="236" spans="1:6" ht="45.6" x14ac:dyDescent="0.3">
      <c r="A236" s="208"/>
      <c r="B236" s="31" t="s">
        <v>131</v>
      </c>
      <c r="C236" s="44">
        <v>1</v>
      </c>
      <c r="D236" s="45">
        <v>3000</v>
      </c>
      <c r="E236" s="33">
        <f t="shared" ref="E236:E242" si="15">C236*D236</f>
        <v>3000</v>
      </c>
      <c r="F236" s="216"/>
    </row>
    <row r="237" spans="1:6" x14ac:dyDescent="0.3">
      <c r="A237" s="213"/>
      <c r="B237" s="31" t="s">
        <v>132</v>
      </c>
      <c r="C237" s="32">
        <v>1</v>
      </c>
      <c r="D237" s="33">
        <v>600</v>
      </c>
      <c r="E237" s="33">
        <f t="shared" si="15"/>
        <v>600</v>
      </c>
      <c r="F237" s="217"/>
    </row>
    <row r="238" spans="1:6" ht="15" thickBot="1" x14ac:dyDescent="0.35">
      <c r="A238" s="214"/>
      <c r="B238" s="38"/>
      <c r="C238" s="57"/>
      <c r="D238" s="41"/>
      <c r="E238" s="41">
        <f t="shared" si="15"/>
        <v>0</v>
      </c>
      <c r="F238" s="218"/>
    </row>
    <row r="239" spans="1:6" ht="15" thickBot="1" x14ac:dyDescent="0.35">
      <c r="A239" s="118">
        <v>4220</v>
      </c>
      <c r="B239" s="178" t="s">
        <v>133</v>
      </c>
      <c r="C239" s="72">
        <v>1</v>
      </c>
      <c r="D239" s="73">
        <v>108000</v>
      </c>
      <c r="E239" s="73">
        <f t="shared" si="15"/>
        <v>108000</v>
      </c>
      <c r="F239" s="78">
        <f>E239</f>
        <v>108000</v>
      </c>
    </row>
    <row r="240" spans="1:6" ht="15" thickBot="1" x14ac:dyDescent="0.35">
      <c r="A240" s="25">
        <v>4280</v>
      </c>
      <c r="B240" s="79" t="s">
        <v>47</v>
      </c>
      <c r="C240" s="80">
        <v>1</v>
      </c>
      <c r="D240" s="81">
        <v>200</v>
      </c>
      <c r="E240" s="81">
        <f>C240*D240</f>
        <v>200</v>
      </c>
      <c r="F240" s="34">
        <f>E240</f>
        <v>200</v>
      </c>
    </row>
    <row r="241" spans="1:6" ht="15" thickBot="1" x14ac:dyDescent="0.35">
      <c r="A241" s="77">
        <v>4440</v>
      </c>
      <c r="B241" s="71" t="s">
        <v>62</v>
      </c>
      <c r="C241" s="72">
        <v>1</v>
      </c>
      <c r="D241" s="73">
        <v>29000</v>
      </c>
      <c r="E241" s="73">
        <f t="shared" si="15"/>
        <v>29000</v>
      </c>
      <c r="F241" s="78">
        <f>E241</f>
        <v>29000</v>
      </c>
    </row>
    <row r="242" spans="1:6" ht="27" thickBot="1" x14ac:dyDescent="0.35">
      <c r="A242" s="37">
        <v>4710</v>
      </c>
      <c r="B242" s="179" t="s">
        <v>91</v>
      </c>
      <c r="C242" s="90">
        <v>1</v>
      </c>
      <c r="D242" s="91">
        <v>0</v>
      </c>
      <c r="E242" s="91">
        <f t="shared" si="15"/>
        <v>0</v>
      </c>
      <c r="F242" s="42">
        <f>E242</f>
        <v>0</v>
      </c>
    </row>
    <row r="243" spans="1:6" x14ac:dyDescent="0.3">
      <c r="A243" s="205"/>
      <c r="B243" s="206"/>
      <c r="C243" s="206"/>
      <c r="D243" s="206"/>
      <c r="E243" s="206"/>
      <c r="F243" s="207"/>
    </row>
    <row r="244" spans="1:6" ht="112.5" customHeight="1" thickBot="1" x14ac:dyDescent="0.35">
      <c r="A244" s="20">
        <v>801</v>
      </c>
      <c r="B244" s="175" t="s">
        <v>134</v>
      </c>
      <c r="C244" s="22"/>
      <c r="D244" s="23"/>
      <c r="E244" s="23">
        <f>E245+E250+E257++E265+E276+E267+E266+E264</f>
        <v>85932</v>
      </c>
      <c r="F244" s="24">
        <f>SUM(F245:F276)</f>
        <v>85932</v>
      </c>
    </row>
    <row r="245" spans="1:6" x14ac:dyDescent="0.3">
      <c r="A245" s="198">
        <v>4010</v>
      </c>
      <c r="B245" s="26" t="s">
        <v>135</v>
      </c>
      <c r="C245" s="12"/>
      <c r="D245" s="13"/>
      <c r="E245" s="13">
        <f>SUM(E246:E248)</f>
        <v>34272</v>
      </c>
      <c r="F245" s="200">
        <f>E245</f>
        <v>34272</v>
      </c>
    </row>
    <row r="246" spans="1:6" x14ac:dyDescent="0.3">
      <c r="A246" s="199"/>
      <c r="B246" s="31" t="s">
        <v>136</v>
      </c>
      <c r="C246" s="32">
        <v>12</v>
      </c>
      <c r="D246" s="33">
        <v>2856</v>
      </c>
      <c r="E246" s="33">
        <f>C246*D246</f>
        <v>34272</v>
      </c>
      <c r="F246" s="201"/>
    </row>
    <row r="247" spans="1:6" x14ac:dyDescent="0.3">
      <c r="A247" s="199"/>
      <c r="B247" s="31"/>
      <c r="C247" s="32">
        <v>12</v>
      </c>
      <c r="D247" s="33">
        <v>0</v>
      </c>
      <c r="E247" s="33">
        <f>ROUND(C247*D247,0)</f>
        <v>0</v>
      </c>
      <c r="F247" s="201"/>
    </row>
    <row r="248" spans="1:6" ht="15" thickBot="1" x14ac:dyDescent="0.35">
      <c r="A248" s="208"/>
      <c r="B248" s="38"/>
      <c r="C248" s="32">
        <v>1</v>
      </c>
      <c r="D248" s="33">
        <v>0</v>
      </c>
      <c r="E248" s="33">
        <f>C248*D248</f>
        <v>0</v>
      </c>
      <c r="F248" s="209"/>
    </row>
    <row r="249" spans="1:6" ht="15" thickBot="1" x14ac:dyDescent="0.35">
      <c r="A249" s="30">
        <v>4040</v>
      </c>
      <c r="B249" s="180" t="s">
        <v>137</v>
      </c>
      <c r="C249" s="44">
        <v>1</v>
      </c>
      <c r="D249" s="45">
        <v>2600</v>
      </c>
      <c r="E249" s="181">
        <f>D249</f>
        <v>2600</v>
      </c>
      <c r="F249" s="34"/>
    </row>
    <row r="250" spans="1:6" x14ac:dyDescent="0.3">
      <c r="A250" s="198">
        <v>4110</v>
      </c>
      <c r="B250" s="26" t="s">
        <v>20</v>
      </c>
      <c r="C250" s="12"/>
      <c r="D250" s="13"/>
      <c r="E250" s="13">
        <f>SUM(E251:E256)</f>
        <v>6339</v>
      </c>
      <c r="F250" s="200">
        <f>E250</f>
        <v>6339</v>
      </c>
    </row>
    <row r="251" spans="1:6" x14ac:dyDescent="0.3">
      <c r="A251" s="199"/>
      <c r="B251" s="31" t="s">
        <v>138</v>
      </c>
      <c r="C251" s="32">
        <v>12</v>
      </c>
      <c r="D251" s="35">
        <v>491</v>
      </c>
      <c r="E251" s="33">
        <f t="shared" ref="E251:E256" si="16">ROUND(C251*D251,0)</f>
        <v>5892</v>
      </c>
      <c r="F251" s="201"/>
    </row>
    <row r="252" spans="1:6" x14ac:dyDescent="0.3">
      <c r="A252" s="199"/>
      <c r="B252" s="87" t="s">
        <v>23</v>
      </c>
      <c r="C252" s="32">
        <v>12</v>
      </c>
      <c r="D252" s="35">
        <f>D268*$H$1</f>
        <v>0</v>
      </c>
      <c r="E252" s="33">
        <f t="shared" si="16"/>
        <v>0</v>
      </c>
      <c r="F252" s="201"/>
    </row>
    <row r="253" spans="1:6" x14ac:dyDescent="0.3">
      <c r="A253" s="199"/>
      <c r="B253" s="87" t="s">
        <v>24</v>
      </c>
      <c r="C253" s="32">
        <v>12</v>
      </c>
      <c r="D253" s="35">
        <f>D269*$H$1</f>
        <v>0</v>
      </c>
      <c r="E253" s="33">
        <f t="shared" si="16"/>
        <v>0</v>
      </c>
      <c r="F253" s="201"/>
    </row>
    <row r="254" spans="1:6" x14ac:dyDescent="0.3">
      <c r="A254" s="199"/>
      <c r="B254" s="87" t="s">
        <v>139</v>
      </c>
      <c r="C254" s="32">
        <v>1</v>
      </c>
      <c r="D254" s="35">
        <f>D270*$H$1</f>
        <v>0</v>
      </c>
      <c r="E254" s="33">
        <f t="shared" si="16"/>
        <v>0</v>
      </c>
      <c r="F254" s="201"/>
    </row>
    <row r="255" spans="1:6" x14ac:dyDescent="0.3">
      <c r="A255" s="199"/>
      <c r="B255" s="87" t="s">
        <v>140</v>
      </c>
      <c r="C255" s="32">
        <v>1</v>
      </c>
      <c r="D255" s="35">
        <f>D271*$H$1</f>
        <v>0</v>
      </c>
      <c r="E255" s="33">
        <f t="shared" si="16"/>
        <v>0</v>
      </c>
      <c r="F255" s="201"/>
    </row>
    <row r="256" spans="1:6" ht="15" thickBot="1" x14ac:dyDescent="0.35">
      <c r="A256" s="199"/>
      <c r="B256" s="31" t="s">
        <v>141</v>
      </c>
      <c r="C256" s="32">
        <v>1</v>
      </c>
      <c r="D256" s="33">
        <v>447</v>
      </c>
      <c r="E256" s="33">
        <f t="shared" si="16"/>
        <v>447</v>
      </c>
      <c r="F256" s="201"/>
    </row>
    <row r="257" spans="1:6" x14ac:dyDescent="0.3">
      <c r="A257" s="198">
        <v>4120</v>
      </c>
      <c r="B257" s="182" t="s">
        <v>29</v>
      </c>
      <c r="C257" s="12"/>
      <c r="D257" s="13"/>
      <c r="E257" s="13">
        <f>SUM(E258:E263)</f>
        <v>904</v>
      </c>
      <c r="F257" s="200">
        <f>E257</f>
        <v>904</v>
      </c>
    </row>
    <row r="258" spans="1:6" x14ac:dyDescent="0.3">
      <c r="A258" s="199"/>
      <c r="B258" s="31" t="s">
        <v>108</v>
      </c>
      <c r="C258" s="32">
        <v>12</v>
      </c>
      <c r="D258" s="35">
        <v>70</v>
      </c>
      <c r="E258" s="33">
        <f t="shared" ref="E258:E263" si="17">ROUND(C258*D258,0)</f>
        <v>840</v>
      </c>
      <c r="F258" s="201"/>
    </row>
    <row r="259" spans="1:6" x14ac:dyDescent="0.3">
      <c r="A259" s="199"/>
      <c r="B259" s="87" t="s">
        <v>109</v>
      </c>
      <c r="C259" s="32">
        <v>12</v>
      </c>
      <c r="D259" s="35">
        <f>D247*$H$3</f>
        <v>0</v>
      </c>
      <c r="E259" s="33">
        <f t="shared" si="17"/>
        <v>0</v>
      </c>
      <c r="F259" s="201"/>
    </row>
    <row r="260" spans="1:6" x14ac:dyDescent="0.3">
      <c r="A260" s="199"/>
      <c r="B260" s="87" t="s">
        <v>142</v>
      </c>
      <c r="C260" s="32">
        <v>12</v>
      </c>
      <c r="D260" s="35">
        <f>D248*$H$3</f>
        <v>0</v>
      </c>
      <c r="E260" s="33">
        <f t="shared" si="17"/>
        <v>0</v>
      </c>
      <c r="F260" s="201"/>
    </row>
    <row r="261" spans="1:6" ht="22.8" x14ac:dyDescent="0.3">
      <c r="A261" s="199"/>
      <c r="B261" s="87" t="s">
        <v>143</v>
      </c>
      <c r="C261" s="32">
        <v>1</v>
      </c>
      <c r="D261" s="35">
        <f>D250*$H$3</f>
        <v>0</v>
      </c>
      <c r="E261" s="33">
        <f t="shared" si="17"/>
        <v>0</v>
      </c>
      <c r="F261" s="201"/>
    </row>
    <row r="262" spans="1:6" x14ac:dyDescent="0.3">
      <c r="A262" s="199"/>
      <c r="B262" s="87" t="s">
        <v>144</v>
      </c>
      <c r="C262" s="32">
        <v>1</v>
      </c>
      <c r="D262" s="35">
        <v>64</v>
      </c>
      <c r="E262" s="33">
        <f t="shared" si="17"/>
        <v>64</v>
      </c>
      <c r="F262" s="201"/>
    </row>
    <row r="263" spans="1:6" x14ac:dyDescent="0.3">
      <c r="A263" s="199"/>
      <c r="B263" s="87"/>
      <c r="C263" s="183"/>
      <c r="D263" s="114"/>
      <c r="E263" s="114">
        <f t="shared" si="17"/>
        <v>0</v>
      </c>
      <c r="F263" s="201"/>
    </row>
    <row r="264" spans="1:6" ht="15" thickBot="1" x14ac:dyDescent="0.35">
      <c r="A264" s="66">
        <v>4300</v>
      </c>
      <c r="B264" s="197" t="s">
        <v>163</v>
      </c>
      <c r="C264" s="57">
        <v>1</v>
      </c>
      <c r="D264" s="41">
        <v>20000</v>
      </c>
      <c r="E264" s="41">
        <f>D264</f>
        <v>20000</v>
      </c>
      <c r="F264" s="67">
        <f>E264</f>
        <v>20000</v>
      </c>
    </row>
    <row r="265" spans="1:6" ht="15" thickBot="1" x14ac:dyDescent="0.35">
      <c r="A265" s="77">
        <v>4440</v>
      </c>
      <c r="B265" s="71" t="s">
        <v>62</v>
      </c>
      <c r="C265" s="72">
        <v>1</v>
      </c>
      <c r="D265" s="73">
        <v>1665</v>
      </c>
      <c r="E265" s="73">
        <f>C265*D265</f>
        <v>1665</v>
      </c>
      <c r="F265" s="78">
        <f>E265</f>
        <v>1665</v>
      </c>
    </row>
    <row r="266" spans="1:6" ht="27" thickBot="1" x14ac:dyDescent="0.35">
      <c r="A266" s="37">
        <v>4710</v>
      </c>
      <c r="B266" s="179" t="s">
        <v>91</v>
      </c>
      <c r="C266" s="90">
        <v>12</v>
      </c>
      <c r="D266" s="91">
        <v>26</v>
      </c>
      <c r="E266" s="91">
        <f>C266*D266</f>
        <v>312</v>
      </c>
      <c r="F266" s="42">
        <f>E266</f>
        <v>312</v>
      </c>
    </row>
    <row r="267" spans="1:6" x14ac:dyDescent="0.3">
      <c r="A267" s="198">
        <v>4790</v>
      </c>
      <c r="B267" s="26" t="s">
        <v>145</v>
      </c>
      <c r="C267" s="12"/>
      <c r="D267" s="13"/>
      <c r="E267" s="13">
        <f>SUM(E268:E275)</f>
        <v>22440</v>
      </c>
      <c r="F267" s="200">
        <f>E267</f>
        <v>22440</v>
      </c>
    </row>
    <row r="268" spans="1:6" x14ac:dyDescent="0.3">
      <c r="A268" s="199"/>
      <c r="B268" s="85" t="s">
        <v>146</v>
      </c>
      <c r="C268" s="32">
        <v>12</v>
      </c>
      <c r="D268" s="33"/>
      <c r="E268" s="33">
        <f>C268*D268</f>
        <v>0</v>
      </c>
      <c r="F268" s="201"/>
    </row>
    <row r="269" spans="1:6" x14ac:dyDescent="0.3">
      <c r="A269" s="199"/>
      <c r="B269" s="85" t="s">
        <v>147</v>
      </c>
      <c r="C269" s="47">
        <v>0.01</v>
      </c>
      <c r="D269" s="35">
        <v>0</v>
      </c>
      <c r="E269" s="33">
        <v>0</v>
      </c>
      <c r="F269" s="201"/>
    </row>
    <row r="270" spans="1:6" x14ac:dyDescent="0.3">
      <c r="A270" s="199"/>
      <c r="B270" s="86" t="s">
        <v>77</v>
      </c>
      <c r="C270" s="32">
        <v>12</v>
      </c>
      <c r="D270" s="33">
        <v>1870</v>
      </c>
      <c r="E270" s="33">
        <f>C270*D270</f>
        <v>22440</v>
      </c>
      <c r="F270" s="201"/>
    </row>
    <row r="271" spans="1:6" x14ac:dyDescent="0.3">
      <c r="A271" s="199"/>
      <c r="B271" s="87"/>
      <c r="C271" s="32"/>
      <c r="D271" s="33"/>
      <c r="E271" s="33">
        <f>ROUND(C271*D271,0)</f>
        <v>0</v>
      </c>
      <c r="F271" s="201"/>
    </row>
    <row r="272" spans="1:6" x14ac:dyDescent="0.3">
      <c r="A272" s="199"/>
      <c r="B272" s="31"/>
      <c r="C272" s="32"/>
      <c r="D272" s="33"/>
      <c r="E272" s="33">
        <f>C272*D272</f>
        <v>0</v>
      </c>
      <c r="F272" s="201"/>
    </row>
    <row r="273" spans="1:6" x14ac:dyDescent="0.3">
      <c r="A273" s="199"/>
      <c r="B273" s="31" t="s">
        <v>78</v>
      </c>
      <c r="C273" s="32">
        <v>1</v>
      </c>
      <c r="D273" s="33">
        <v>0</v>
      </c>
      <c r="E273" s="33">
        <f>C273*D273</f>
        <v>0</v>
      </c>
      <c r="F273" s="201"/>
    </row>
    <row r="274" spans="1:6" x14ac:dyDescent="0.3">
      <c r="A274" s="199"/>
      <c r="B274" s="88" t="s">
        <v>124</v>
      </c>
      <c r="C274" s="32">
        <v>1</v>
      </c>
      <c r="D274" s="33">
        <v>0</v>
      </c>
      <c r="E274" s="33">
        <f>C274*D274</f>
        <v>0</v>
      </c>
      <c r="F274" s="201"/>
    </row>
    <row r="275" spans="1:6" ht="15" thickBot="1" x14ac:dyDescent="0.35">
      <c r="A275" s="199"/>
      <c r="B275" s="88" t="s">
        <v>115</v>
      </c>
      <c r="C275" s="32">
        <v>1</v>
      </c>
      <c r="D275" s="33">
        <v>0</v>
      </c>
      <c r="E275" s="33">
        <f>C275*D275</f>
        <v>0</v>
      </c>
      <c r="F275" s="201"/>
    </row>
    <row r="276" spans="1:6" ht="27" thickBot="1" x14ac:dyDescent="0.35">
      <c r="A276" s="164">
        <v>4800</v>
      </c>
      <c r="B276" s="82" t="s">
        <v>80</v>
      </c>
      <c r="C276" s="72">
        <v>1</v>
      </c>
      <c r="D276" s="73">
        <v>0</v>
      </c>
      <c r="E276" s="73">
        <f>C276*D276</f>
        <v>0</v>
      </c>
      <c r="F276" s="78">
        <f>E276</f>
        <v>0</v>
      </c>
    </row>
    <row r="277" spans="1:6" x14ac:dyDescent="0.3">
      <c r="A277" s="205"/>
      <c r="B277" s="206"/>
      <c r="C277" s="206"/>
      <c r="D277" s="206"/>
      <c r="E277" s="206"/>
      <c r="F277" s="207"/>
    </row>
    <row r="278" spans="1:6" ht="66.599999999999994" thickBot="1" x14ac:dyDescent="0.35">
      <c r="A278" s="20">
        <v>801</v>
      </c>
      <c r="B278" s="175" t="s">
        <v>148</v>
      </c>
      <c r="C278" s="22"/>
      <c r="D278" s="23"/>
      <c r="E278" s="23">
        <f>E279+E283+E290+E297+E298+E299+E309+E300</f>
        <v>486291</v>
      </c>
      <c r="F278" s="24">
        <f>SUM(F279:F309)</f>
        <v>486291</v>
      </c>
    </row>
    <row r="279" spans="1:6" ht="26.4" x14ac:dyDescent="0.3">
      <c r="A279" s="198">
        <v>3020</v>
      </c>
      <c r="B279" s="26" t="s">
        <v>149</v>
      </c>
      <c r="C279" s="12"/>
      <c r="D279" s="13"/>
      <c r="E279" s="13">
        <f>SUM(E280:E282)</f>
        <v>17400</v>
      </c>
      <c r="F279" s="200">
        <f>E279</f>
        <v>17400</v>
      </c>
    </row>
    <row r="280" spans="1:6" x14ac:dyDescent="0.3">
      <c r="A280" s="199"/>
      <c r="B280" s="31" t="s">
        <v>150</v>
      </c>
      <c r="C280" s="32">
        <v>12</v>
      </c>
      <c r="D280" s="33">
        <v>1450</v>
      </c>
      <c r="E280" s="33">
        <f>C280*D280</f>
        <v>17400</v>
      </c>
      <c r="F280" s="201"/>
    </row>
    <row r="281" spans="1:6" x14ac:dyDescent="0.3">
      <c r="A281" s="199"/>
      <c r="B281" s="31"/>
      <c r="C281" s="32"/>
      <c r="D281" s="33">
        <v>0</v>
      </c>
      <c r="E281" s="33">
        <f>ROUND(C281*D281,0)</f>
        <v>0</v>
      </c>
      <c r="F281" s="201"/>
    </row>
    <row r="282" spans="1:6" ht="15" thickBot="1" x14ac:dyDescent="0.35">
      <c r="A282" s="208"/>
      <c r="B282" s="38"/>
      <c r="C282" s="32"/>
      <c r="D282" s="33">
        <v>0</v>
      </c>
      <c r="E282" s="33">
        <f>C282*D282</f>
        <v>0</v>
      </c>
      <c r="F282" s="209"/>
    </row>
    <row r="283" spans="1:6" x14ac:dyDescent="0.3">
      <c r="A283" s="198">
        <v>4110</v>
      </c>
      <c r="B283" s="26" t="s">
        <v>20</v>
      </c>
      <c r="C283" s="12"/>
      <c r="D283" s="13"/>
      <c r="E283" s="13">
        <f>SUM(E284:E289)</f>
        <v>67315</v>
      </c>
      <c r="F283" s="200">
        <f>E283</f>
        <v>67315</v>
      </c>
    </row>
    <row r="284" spans="1:6" x14ac:dyDescent="0.3">
      <c r="A284" s="199"/>
      <c r="B284" s="31" t="s">
        <v>21</v>
      </c>
      <c r="C284" s="32">
        <v>12</v>
      </c>
      <c r="D284" s="35">
        <v>249.26</v>
      </c>
      <c r="E284" s="33">
        <f t="shared" ref="E284:E289" si="18">ROUND(C284*D284,0)</f>
        <v>2991</v>
      </c>
      <c r="F284" s="201"/>
    </row>
    <row r="285" spans="1:6" x14ac:dyDescent="0.3">
      <c r="A285" s="199"/>
      <c r="B285" s="87" t="s">
        <v>23</v>
      </c>
      <c r="C285" s="32">
        <v>12</v>
      </c>
      <c r="D285" s="35">
        <v>3043</v>
      </c>
      <c r="E285" s="33">
        <f t="shared" si="18"/>
        <v>36516</v>
      </c>
      <c r="F285" s="201"/>
    </row>
    <row r="286" spans="1:6" x14ac:dyDescent="0.3">
      <c r="A286" s="199"/>
      <c r="B286" s="87" t="s">
        <v>24</v>
      </c>
      <c r="C286" s="32">
        <v>12</v>
      </c>
      <c r="D286" s="35">
        <v>1934</v>
      </c>
      <c r="E286" s="33">
        <f t="shared" si="18"/>
        <v>23208</v>
      </c>
      <c r="F286" s="201"/>
    </row>
    <row r="287" spans="1:6" x14ac:dyDescent="0.3">
      <c r="A287" s="199"/>
      <c r="B287" s="87" t="s">
        <v>139</v>
      </c>
      <c r="C287" s="32">
        <v>1</v>
      </c>
      <c r="D287" s="35">
        <v>4000</v>
      </c>
      <c r="E287" s="33">
        <f t="shared" si="18"/>
        <v>4000</v>
      </c>
      <c r="F287" s="201"/>
    </row>
    <row r="288" spans="1:6" x14ac:dyDescent="0.3">
      <c r="A288" s="199"/>
      <c r="B288" s="87" t="s">
        <v>140</v>
      </c>
      <c r="C288" s="32">
        <v>1</v>
      </c>
      <c r="D288" s="35">
        <v>600</v>
      </c>
      <c r="E288" s="33">
        <f t="shared" si="18"/>
        <v>600</v>
      </c>
      <c r="F288" s="201"/>
    </row>
    <row r="289" spans="1:6" ht="15" thickBot="1" x14ac:dyDescent="0.35">
      <c r="A289" s="199"/>
      <c r="B289" s="31"/>
      <c r="C289" s="32">
        <v>0</v>
      </c>
      <c r="D289" s="33"/>
      <c r="E289" s="33">
        <f t="shared" si="18"/>
        <v>0</v>
      </c>
      <c r="F289" s="201"/>
    </row>
    <row r="290" spans="1:6" x14ac:dyDescent="0.3">
      <c r="A290" s="198">
        <v>4120</v>
      </c>
      <c r="B290" s="182" t="s">
        <v>29</v>
      </c>
      <c r="C290" s="12"/>
      <c r="D290" s="13"/>
      <c r="E290" s="13">
        <f>SUM(E291:E296)</f>
        <v>9607</v>
      </c>
      <c r="F290" s="200">
        <f>E290</f>
        <v>9607</v>
      </c>
    </row>
    <row r="291" spans="1:6" x14ac:dyDescent="0.3">
      <c r="A291" s="199"/>
      <c r="B291" s="31" t="s">
        <v>108</v>
      </c>
      <c r="C291" s="32">
        <v>12</v>
      </c>
      <c r="D291" s="35">
        <v>35.53</v>
      </c>
      <c r="E291" s="33">
        <f t="shared" ref="E291:E296" si="19">ROUND(C291*D291,0)</f>
        <v>426</v>
      </c>
      <c r="F291" s="201"/>
    </row>
    <row r="292" spans="1:6" x14ac:dyDescent="0.3">
      <c r="A292" s="199"/>
      <c r="B292" s="87" t="s">
        <v>109</v>
      </c>
      <c r="C292" s="32">
        <v>12</v>
      </c>
      <c r="D292" s="35">
        <v>434</v>
      </c>
      <c r="E292" s="33">
        <f t="shared" si="19"/>
        <v>5208</v>
      </c>
      <c r="F292" s="201"/>
    </row>
    <row r="293" spans="1:6" x14ac:dyDescent="0.3">
      <c r="A293" s="199"/>
      <c r="B293" s="87" t="s">
        <v>142</v>
      </c>
      <c r="C293" s="32">
        <v>12</v>
      </c>
      <c r="D293" s="35">
        <v>275</v>
      </c>
      <c r="E293" s="33">
        <f t="shared" si="19"/>
        <v>3300</v>
      </c>
      <c r="F293" s="201"/>
    </row>
    <row r="294" spans="1:6" ht="22.8" x14ac:dyDescent="0.3">
      <c r="A294" s="199"/>
      <c r="B294" s="87" t="s">
        <v>143</v>
      </c>
      <c r="C294" s="32">
        <v>1</v>
      </c>
      <c r="D294" s="35">
        <v>98</v>
      </c>
      <c r="E294" s="33">
        <f t="shared" si="19"/>
        <v>98</v>
      </c>
      <c r="F294" s="201"/>
    </row>
    <row r="295" spans="1:6" x14ac:dyDescent="0.3">
      <c r="A295" s="199"/>
      <c r="B295" s="87" t="s">
        <v>151</v>
      </c>
      <c r="C295" s="32">
        <v>1</v>
      </c>
      <c r="D295" s="35">
        <v>85.11</v>
      </c>
      <c r="E295" s="33">
        <f t="shared" si="19"/>
        <v>85</v>
      </c>
      <c r="F295" s="201"/>
    </row>
    <row r="296" spans="1:6" ht="23.4" thickBot="1" x14ac:dyDescent="0.35">
      <c r="A296" s="199"/>
      <c r="B296" s="87" t="s">
        <v>164</v>
      </c>
      <c r="C296" s="183">
        <v>1</v>
      </c>
      <c r="D296" s="114">
        <v>490</v>
      </c>
      <c r="E296" s="114">
        <f t="shared" si="19"/>
        <v>490</v>
      </c>
      <c r="F296" s="201"/>
    </row>
    <row r="297" spans="1:6" ht="15" thickBot="1" x14ac:dyDescent="0.35">
      <c r="A297" s="77">
        <v>4280</v>
      </c>
      <c r="B297" s="71" t="s">
        <v>47</v>
      </c>
      <c r="C297" s="72">
        <v>0</v>
      </c>
      <c r="D297" s="73">
        <v>0</v>
      </c>
      <c r="E297" s="73">
        <f>C297*D297</f>
        <v>0</v>
      </c>
      <c r="F297" s="78">
        <f>E297</f>
        <v>0</v>
      </c>
    </row>
    <row r="298" spans="1:6" ht="15" thickBot="1" x14ac:dyDescent="0.35">
      <c r="A298" s="77">
        <v>4300</v>
      </c>
      <c r="B298" s="71" t="s">
        <v>48</v>
      </c>
      <c r="C298" s="72">
        <v>1</v>
      </c>
      <c r="D298" s="73">
        <v>1500</v>
      </c>
      <c r="E298" s="73">
        <f>C298*D298</f>
        <v>1500</v>
      </c>
      <c r="F298" s="78">
        <f>E298</f>
        <v>1500</v>
      </c>
    </row>
    <row r="299" spans="1:6" ht="15" thickBot="1" x14ac:dyDescent="0.35">
      <c r="A299" s="30">
        <v>4440</v>
      </c>
      <c r="B299" s="79" t="s">
        <v>62</v>
      </c>
      <c r="C299" s="80">
        <v>1</v>
      </c>
      <c r="D299" s="81">
        <v>15394</v>
      </c>
      <c r="E299" s="81">
        <f>C299*D299</f>
        <v>15394</v>
      </c>
      <c r="F299" s="34">
        <f>E299</f>
        <v>15394</v>
      </c>
    </row>
    <row r="300" spans="1:6" x14ac:dyDescent="0.3">
      <c r="A300" s="198">
        <v>4790</v>
      </c>
      <c r="B300" s="26" t="s">
        <v>145</v>
      </c>
      <c r="C300" s="12"/>
      <c r="D300" s="13"/>
      <c r="E300" s="13">
        <f>SUM(E301:E308)</f>
        <v>355075</v>
      </c>
      <c r="F300" s="200">
        <f>E300</f>
        <v>355075</v>
      </c>
    </row>
    <row r="301" spans="1:6" x14ac:dyDescent="0.3">
      <c r="A301" s="199"/>
      <c r="B301" s="85" t="s">
        <v>75</v>
      </c>
      <c r="C301" s="32">
        <v>12</v>
      </c>
      <c r="D301" s="33">
        <v>17700</v>
      </c>
      <c r="E301" s="33">
        <f>C301*D301</f>
        <v>212400</v>
      </c>
      <c r="F301" s="201"/>
    </row>
    <row r="302" spans="1:6" x14ac:dyDescent="0.3">
      <c r="A302" s="199"/>
      <c r="B302" s="85" t="s">
        <v>76</v>
      </c>
      <c r="C302" s="47">
        <v>0.01</v>
      </c>
      <c r="D302" s="35">
        <v>3675</v>
      </c>
      <c r="E302" s="33">
        <f>D302</f>
        <v>3675</v>
      </c>
      <c r="F302" s="201"/>
    </row>
    <row r="303" spans="1:6" x14ac:dyDescent="0.3">
      <c r="A303" s="199"/>
      <c r="B303" s="86" t="s">
        <v>77</v>
      </c>
      <c r="C303" s="32">
        <v>12</v>
      </c>
      <c r="D303" s="33">
        <v>11250</v>
      </c>
      <c r="E303" s="33">
        <f t="shared" ref="E303:E309" si="20">C303*D303</f>
        <v>135000</v>
      </c>
      <c r="F303" s="201"/>
    </row>
    <row r="304" spans="1:6" x14ac:dyDescent="0.3">
      <c r="A304" s="199"/>
      <c r="B304" s="87"/>
      <c r="C304" s="32"/>
      <c r="D304" s="33"/>
      <c r="E304" s="33">
        <f>ROUND(C304*D304,0)</f>
        <v>0</v>
      </c>
      <c r="F304" s="201"/>
    </row>
    <row r="305" spans="1:6" x14ac:dyDescent="0.3">
      <c r="A305" s="199"/>
      <c r="B305" s="31"/>
      <c r="C305" s="32"/>
      <c r="D305" s="33"/>
      <c r="E305" s="33">
        <f t="shared" si="20"/>
        <v>0</v>
      </c>
      <c r="F305" s="201"/>
    </row>
    <row r="306" spans="1:6" x14ac:dyDescent="0.3">
      <c r="A306" s="199"/>
      <c r="B306" s="31" t="s">
        <v>78</v>
      </c>
      <c r="C306" s="32">
        <v>1</v>
      </c>
      <c r="D306" s="33">
        <v>4000</v>
      </c>
      <c r="E306" s="33">
        <f t="shared" si="20"/>
        <v>4000</v>
      </c>
      <c r="F306" s="201"/>
    </row>
    <row r="307" spans="1:6" x14ac:dyDescent="0.3">
      <c r="A307" s="199"/>
      <c r="B307" s="88" t="s">
        <v>124</v>
      </c>
      <c r="C307" s="32">
        <v>1</v>
      </c>
      <c r="D307" s="33">
        <v>0</v>
      </c>
      <c r="E307" s="33">
        <f t="shared" si="20"/>
        <v>0</v>
      </c>
      <c r="F307" s="201"/>
    </row>
    <row r="308" spans="1:6" ht="15" thickBot="1" x14ac:dyDescent="0.35">
      <c r="A308" s="199"/>
      <c r="B308" s="88" t="s">
        <v>115</v>
      </c>
      <c r="C308" s="32">
        <v>1</v>
      </c>
      <c r="D308" s="33"/>
      <c r="E308" s="33">
        <f t="shared" si="20"/>
        <v>0</v>
      </c>
      <c r="F308" s="201"/>
    </row>
    <row r="309" spans="1:6" ht="27" thickBot="1" x14ac:dyDescent="0.35">
      <c r="A309" s="164">
        <v>4800</v>
      </c>
      <c r="B309" s="82" t="s">
        <v>80</v>
      </c>
      <c r="C309" s="72">
        <v>1</v>
      </c>
      <c r="D309" s="73">
        <v>20000</v>
      </c>
      <c r="E309" s="73">
        <f t="shared" si="20"/>
        <v>20000</v>
      </c>
      <c r="F309" s="78">
        <f>E309</f>
        <v>20000</v>
      </c>
    </row>
    <row r="310" spans="1:6" x14ac:dyDescent="0.3">
      <c r="A310" s="202"/>
      <c r="B310" s="203"/>
      <c r="C310" s="203"/>
      <c r="D310" s="203"/>
      <c r="E310" s="203"/>
      <c r="F310" s="204"/>
    </row>
    <row r="311" spans="1:6" ht="66" x14ac:dyDescent="0.3">
      <c r="A311" s="184">
        <v>801</v>
      </c>
      <c r="B311" s="185" t="s">
        <v>152</v>
      </c>
      <c r="C311" s="186"/>
      <c r="D311" s="187"/>
      <c r="E311" s="187">
        <f>SUM(E313)</f>
        <v>0</v>
      </c>
      <c r="F311" s="188">
        <f>SUM(F312:F313)</f>
        <v>0</v>
      </c>
    </row>
    <row r="312" spans="1:6" x14ac:dyDescent="0.3">
      <c r="A312" s="189">
        <v>4210</v>
      </c>
      <c r="B312" s="190" t="s">
        <v>38</v>
      </c>
      <c r="C312" s="191">
        <v>0</v>
      </c>
      <c r="D312" s="192">
        <v>0</v>
      </c>
      <c r="E312" s="192">
        <f>C312*D312</f>
        <v>0</v>
      </c>
      <c r="F312" s="65">
        <f>E312</f>
        <v>0</v>
      </c>
    </row>
    <row r="313" spans="1:6" x14ac:dyDescent="0.3">
      <c r="A313" s="189">
        <v>4240</v>
      </c>
      <c r="B313" s="190" t="s">
        <v>153</v>
      </c>
      <c r="C313" s="191">
        <v>0</v>
      </c>
      <c r="D313" s="192">
        <v>0</v>
      </c>
      <c r="E313" s="192">
        <f>C313*D313</f>
        <v>0</v>
      </c>
      <c r="F313" s="65">
        <f>E313</f>
        <v>0</v>
      </c>
    </row>
    <row r="314" spans="1:6" ht="15" thickBot="1" x14ac:dyDescent="0.35">
      <c r="A314" s="66"/>
      <c r="B314" s="193"/>
      <c r="C314" s="194"/>
      <c r="D314" s="195"/>
      <c r="E314" s="195"/>
      <c r="F314" s="67"/>
    </row>
    <row r="315" spans="1:6" ht="15" thickBot="1" x14ac:dyDescent="0.35">
      <c r="A315" s="77"/>
      <c r="B315" s="72" t="s">
        <v>154</v>
      </c>
      <c r="C315" s="196"/>
      <c r="D315" s="168"/>
      <c r="E315" s="168">
        <f>SUM(E9+E212+E216+E278+E311+E178+E116+E244)</f>
        <v>7763928.25</v>
      </c>
      <c r="F315" s="168">
        <f>SUM(F9+F212+F216+F278+F178+F311+F116+F244)</f>
        <v>7763928.25</v>
      </c>
    </row>
  </sheetData>
  <mergeCells count="80">
    <mergeCell ref="A1:F1"/>
    <mergeCell ref="A3:F3"/>
    <mergeCell ref="A10:A16"/>
    <mergeCell ref="F10:F16"/>
    <mergeCell ref="A17:A23"/>
    <mergeCell ref="F17:F23"/>
    <mergeCell ref="A25:A35"/>
    <mergeCell ref="F25:F35"/>
    <mergeCell ref="A36:A45"/>
    <mergeCell ref="F36:F45"/>
    <mergeCell ref="A47:A58"/>
    <mergeCell ref="F47:F58"/>
    <mergeCell ref="A59:A61"/>
    <mergeCell ref="F59:F61"/>
    <mergeCell ref="A62:A66"/>
    <mergeCell ref="F62:F66"/>
    <mergeCell ref="A67:A69"/>
    <mergeCell ref="F67:F69"/>
    <mergeCell ref="A71:A86"/>
    <mergeCell ref="F71:F86"/>
    <mergeCell ref="A93:A101"/>
    <mergeCell ref="F93:F101"/>
    <mergeCell ref="A103:A111"/>
    <mergeCell ref="F103:F111"/>
    <mergeCell ref="A117:A120"/>
    <mergeCell ref="F117:F120"/>
    <mergeCell ref="A121:A127"/>
    <mergeCell ref="F121:F127"/>
    <mergeCell ref="A129:A138"/>
    <mergeCell ref="F129:F138"/>
    <mergeCell ref="A179:F179"/>
    <mergeCell ref="A139:A148"/>
    <mergeCell ref="F139:F148"/>
    <mergeCell ref="F150:F152"/>
    <mergeCell ref="A153:A154"/>
    <mergeCell ref="F153:F154"/>
    <mergeCell ref="A156:A158"/>
    <mergeCell ref="F156:F158"/>
    <mergeCell ref="A160:A166"/>
    <mergeCell ref="F160:F166"/>
    <mergeCell ref="A167:A175"/>
    <mergeCell ref="F167:F175"/>
    <mergeCell ref="A177:F177"/>
    <mergeCell ref="A180:A183"/>
    <mergeCell ref="F180:F183"/>
    <mergeCell ref="A184:A191"/>
    <mergeCell ref="F184:F191"/>
    <mergeCell ref="A192:A199"/>
    <mergeCell ref="F192:F199"/>
    <mergeCell ref="A201:A209"/>
    <mergeCell ref="F201:F209"/>
    <mergeCell ref="A211:F211"/>
    <mergeCell ref="A215:F215"/>
    <mergeCell ref="A217:A223"/>
    <mergeCell ref="F217:F223"/>
    <mergeCell ref="A225:A228"/>
    <mergeCell ref="F225:F229"/>
    <mergeCell ref="A230:A233"/>
    <mergeCell ref="F230:F234"/>
    <mergeCell ref="A235:A238"/>
    <mergeCell ref="F235:F238"/>
    <mergeCell ref="A283:A289"/>
    <mergeCell ref="F283:F289"/>
    <mergeCell ref="A243:F243"/>
    <mergeCell ref="A245:A248"/>
    <mergeCell ref="F245:F248"/>
    <mergeCell ref="A250:A256"/>
    <mergeCell ref="F250:F256"/>
    <mergeCell ref="A257:A263"/>
    <mergeCell ref="F257:F263"/>
    <mergeCell ref="A267:A275"/>
    <mergeCell ref="F267:F275"/>
    <mergeCell ref="A277:F277"/>
    <mergeCell ref="A279:A282"/>
    <mergeCell ref="F279:F282"/>
    <mergeCell ref="A290:A296"/>
    <mergeCell ref="F290:F296"/>
    <mergeCell ref="A300:A308"/>
    <mergeCell ref="F300:F308"/>
    <mergeCell ref="A310:F310"/>
  </mergeCells>
  <conditionalFormatting sqref="C2:F4 E5:F5 C6:F17 E18:E23 C24:F25 E26:E35 C36:F36 E37:E45 C46:F47 C48:E58 C59:F62 C63:D66 C67:F67 C68:E69 C70:F71 C72:E86 C87:F93 C94:E102 F102 C103:F103 C104:E111 C112:F150 C151:E152 C153:F176 C178:F178 C180:F180 C181:E183 C184:F184 C185:E191 C192:F192 C193:E199 C200:F201 C202:E209 C210:F210 C212:F214 C216:F217 C218:D223 C224:F225 C226:E229 C230:F230 C231:E234 C235:F236 C237:E238 C239:F242 C244:F245 C246:E249 C250:F250 C251:E256 C257:F257 C258:E264 C265:F267 C268:E275 C276:F276 C278:F279 C280:E282 C283:F283 C284:E289 C290:F290 C291:E296 C297:F300 C301:E308 C309:F309 C311:F315">
    <cfRule type="cellIs" dxfId="0" priority="1" stopIfTrue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wariant 2a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Adamik</dc:creator>
  <cp:lastModifiedBy>Katarzyna Sadowska</cp:lastModifiedBy>
  <dcterms:created xsi:type="dcterms:W3CDTF">2025-10-16T20:05:20Z</dcterms:created>
  <dcterms:modified xsi:type="dcterms:W3CDTF">2025-12-01T13:25:49Z</dcterms:modified>
</cp:coreProperties>
</file>