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adamik\Desktop\"/>
    </mc:Choice>
  </mc:AlternateContent>
  <xr:revisionPtr revIDLastSave="0" documentId="13_ncr:1_{A467232E-F347-4298-9034-DC5954A67C18}" xr6:coauthVersionLast="47" xr6:coauthVersionMax="47" xr10:uidLastSave="{00000000-0000-0000-0000-000000000000}"/>
  <bookViews>
    <workbookView xWindow="-120" yWindow="-120" windowWidth="29040" windowHeight="15840" xr2:uid="{6462475B-6CB4-4D80-A617-B8993DCF1F53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9" i="1" l="1"/>
  <c r="G33" i="1" l="1"/>
  <c r="F33" i="1"/>
  <c r="G32" i="1"/>
  <c r="G30" i="1"/>
  <c r="G36" i="1"/>
  <c r="G37" i="1"/>
  <c r="F37" i="1"/>
  <c r="G34" i="1"/>
  <c r="F39" i="1"/>
  <c r="F36" i="1"/>
  <c r="F34" i="1"/>
  <c r="F32" i="1"/>
  <c r="F30" i="1"/>
  <c r="G18" i="1" l="1"/>
  <c r="G15" i="1"/>
  <c r="G11" i="1"/>
  <c r="G22" i="1" s="1"/>
  <c r="F17" i="1"/>
  <c r="F11" i="1"/>
  <c r="F14" i="1"/>
  <c r="F15" i="1" s="1"/>
  <c r="F18" i="1"/>
  <c r="F8" i="1"/>
  <c r="F12" i="1" l="1"/>
  <c r="F22" i="1"/>
  <c r="G12" i="1"/>
</calcChain>
</file>

<file path=xl/sharedStrings.xml><?xml version="1.0" encoding="utf-8"?>
<sst xmlns="http://schemas.openxmlformats.org/spreadsheetml/2006/main" count="33" uniqueCount="30">
  <si>
    <t>DOCHODY GMINY KRUPSKI MŁYN Z TYTUŁU PODZIAŁU KWOTY POTRZEB OŚWIATOWYCH  NA ROK 2025</t>
  </si>
  <si>
    <t>Kategoria danych</t>
  </si>
  <si>
    <t>Dane z roku 2025</t>
  </si>
  <si>
    <t>Liczba uczniów szkół podstawowych</t>
  </si>
  <si>
    <t>Zadania szkolne (wagi P40-P69)</t>
  </si>
  <si>
    <t>zadania szkolne (SOA) -kwota bazowa części oświatowej według finansowego standardu A podziału części oświatowej na realizację zadań szkolnych</t>
  </si>
  <si>
    <t>Średnia wartość potrzeb oświatowych przypadająca na 1 ucznia z uwzględnieniem wag</t>
  </si>
  <si>
    <t>Łączna kwota zadań szkolnych:</t>
  </si>
  <si>
    <t xml:space="preserve">Potrzeby oświatowe na dzieci 6 letnie </t>
  </si>
  <si>
    <t>Średnia wartość potrzeb oświatowych przypadająca na 1 dziecko z uwzględnieniem wag</t>
  </si>
  <si>
    <t>Liczba dzieci 6 letnich</t>
  </si>
  <si>
    <t>Liczba dzieci do lat 5</t>
  </si>
  <si>
    <t xml:space="preserve">Potrzeby oświatowe na dzieci do lat 5 </t>
  </si>
  <si>
    <t>Nauczyciele początkujący</t>
  </si>
  <si>
    <t xml:space="preserve">Dzieci ze specjalnymi potrzebami edukacyjnymi w przedszkolach </t>
  </si>
  <si>
    <t>Dane prognozowane na rok 2026</t>
  </si>
  <si>
    <t>Zadania pozaszkolne gminne</t>
  </si>
  <si>
    <t>Prognoza na rok 2026</t>
  </si>
  <si>
    <t xml:space="preserve">Koszty prowadzenia szkół podstawowych </t>
  </si>
  <si>
    <t xml:space="preserve">Liczba oddziałów w szkołach podstawowych </t>
  </si>
  <si>
    <t>Średni koszt prowadzenia oddziału w szkole podstawowej</t>
  </si>
  <si>
    <t>Średni koszt prowadzenia szkoły podstawowej przypadający na 1 ucznia</t>
  </si>
  <si>
    <t>Koszty prowadzenia przedszkoli</t>
  </si>
  <si>
    <t>Liczba oddziałów w przedszkolach</t>
  </si>
  <si>
    <t>Średni koszt prowadzenia oddziału w przedszkolu</t>
  </si>
  <si>
    <t>Średni koszt prowadzenia przedszkola przypadający na 1 wychowanka</t>
  </si>
  <si>
    <t>OGÓŁEM KOSZTY</t>
  </si>
  <si>
    <t>OGÓŁEM DOCHODY</t>
  </si>
  <si>
    <t xml:space="preserve">Pozostałe koszty-dowóz dzieci do placówek edukacyjnych </t>
  </si>
  <si>
    <t>WYDATKI GMINY KRUPSKI MŁYN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</si>
</sst>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zł&quot;_-;\-* #,##0.00\ &quot;zł&quot;_-;_-* &quot;-&quot;??\ &quot;zł&quot;_-;_-@_-"/>
  </numFmts>
  <fonts count="5" x14ac:knownFonts="1">
    <font>
      <sz val="11"/>
      <color theme="1"/>
      <name val="Aptos Narrow"/>
      <family val="2"/>
      <charset val="238"/>
      <scheme val="minor"/>
    </font>
    <font>
      <sz val="11"/>
      <color theme="1"/>
      <name val="Times New Roman"/>
      <family val="1"/>
      <charset val="238"/>
    </font>
    <font>
      <sz val="14"/>
      <color theme="1"/>
      <name val="Aptos Narrow"/>
      <family val="2"/>
      <scheme val="minor"/>
    </font>
    <font>
      <sz val="14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wrapText="1"/>
    </xf>
    <xf numFmtId="44" fontId="3" fillId="0" borderId="1" xfId="0" applyNumberFormat="1" applyFont="1" applyBorder="1"/>
    <xf numFmtId="44" fontId="1" fillId="0" borderId="1" xfId="0" applyNumberFormat="1" applyFont="1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vertical="top" wrapText="1"/>
    </xf>
    <xf numFmtId="0" fontId="3" fillId="4" borderId="1" xfId="0" applyFont="1" applyFill="1" applyBorder="1" applyAlignment="1">
      <alignment vertical="top"/>
    </xf>
    <xf numFmtId="0" fontId="3" fillId="4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44" fontId="3" fillId="0" borderId="1" xfId="0" applyNumberFormat="1" applyFont="1" applyBorder="1" applyAlignment="1">
      <alignment vertical="center"/>
    </xf>
    <xf numFmtId="44" fontId="3" fillId="2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44" fontId="3" fillId="3" borderId="1" xfId="0" applyNumberFormat="1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44" fontId="3" fillId="4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/>
    </xf>
    <xf numFmtId="0" fontId="3" fillId="6" borderId="1" xfId="0" applyFont="1" applyFill="1" applyBorder="1" applyAlignment="1">
      <alignment horizontal="left" wrapText="1"/>
    </xf>
    <xf numFmtId="44" fontId="3" fillId="6" borderId="1" xfId="0" applyNumberFormat="1" applyFont="1" applyFill="1" applyBorder="1"/>
    <xf numFmtId="0" fontId="3" fillId="6" borderId="1" xfId="0" applyFont="1" applyFill="1" applyBorder="1"/>
    <xf numFmtId="0" fontId="3" fillId="6" borderId="1" xfId="0" applyFont="1" applyFill="1" applyBorder="1" applyAlignment="1">
      <alignment wrapText="1"/>
    </xf>
    <xf numFmtId="0" fontId="3" fillId="7" borderId="1" xfId="0" applyFont="1" applyFill="1" applyBorder="1"/>
    <xf numFmtId="44" fontId="3" fillId="7" borderId="1" xfId="0" applyNumberFormat="1" applyFont="1" applyFill="1" applyBorder="1"/>
    <xf numFmtId="0" fontId="3" fillId="7" borderId="1" xfId="0" applyFont="1" applyFill="1" applyBorder="1" applyAlignment="1">
      <alignment wrapText="1"/>
    </xf>
    <xf numFmtId="0" fontId="4" fillId="5" borderId="1" xfId="0" applyFont="1" applyFill="1" applyBorder="1"/>
    <xf numFmtId="44" fontId="4" fillId="5" borderId="1" xfId="0" applyNumberFormat="1" applyFont="1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6DFE9-A36C-45CF-98AF-EDF31C87F2C6}">
  <dimension ref="C3:M39"/>
  <sheetViews>
    <sheetView tabSelected="1" topLeftCell="B24" zoomScale="120" zoomScaleNormal="120" workbookViewId="0">
      <selection activeCell="E27" sqref="E27"/>
    </sheetView>
  </sheetViews>
  <sheetFormatPr defaultRowHeight="15" x14ac:dyDescent="0.25"/>
  <cols>
    <col min="4" max="4" width="1.85546875" customWidth="1"/>
    <col min="5" max="5" width="39.85546875" customWidth="1"/>
    <col min="6" max="6" width="26" customWidth="1"/>
    <col min="7" max="7" width="26.7109375" customWidth="1"/>
  </cols>
  <sheetData>
    <row r="3" spans="3:13" x14ac:dyDescent="0.25">
      <c r="C3" s="7" t="s">
        <v>0</v>
      </c>
      <c r="D3" s="8"/>
      <c r="E3" s="8"/>
      <c r="F3" s="8"/>
      <c r="G3" s="8"/>
      <c r="H3" s="8"/>
      <c r="I3" s="8"/>
      <c r="J3" s="8"/>
      <c r="K3" s="8"/>
      <c r="L3" s="8"/>
      <c r="M3" s="8"/>
    </row>
    <row r="4" spans="3:13" x14ac:dyDescent="0.25"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7" spans="3:13" ht="63" customHeight="1" x14ac:dyDescent="0.25">
      <c r="E7" s="17" t="s">
        <v>1</v>
      </c>
      <c r="F7" s="17" t="s">
        <v>2</v>
      </c>
      <c r="G7" s="18" t="s">
        <v>15</v>
      </c>
    </row>
    <row r="8" spans="3:13" ht="18.75" x14ac:dyDescent="0.3">
      <c r="E8" s="11" t="s">
        <v>3</v>
      </c>
      <c r="F8" s="11">
        <f>73+148</f>
        <v>221</v>
      </c>
      <c r="G8" s="12">
        <v>222</v>
      </c>
    </row>
    <row r="9" spans="3:13" ht="93.75" x14ac:dyDescent="0.25">
      <c r="E9" s="10" t="s">
        <v>5</v>
      </c>
      <c r="F9" s="19">
        <v>2336737.04</v>
      </c>
      <c r="G9" s="19">
        <v>2446569.91</v>
      </c>
    </row>
    <row r="10" spans="3:13" ht="18.75" x14ac:dyDescent="0.25">
      <c r="E10" s="9" t="s">
        <v>4</v>
      </c>
      <c r="F10" s="19">
        <v>3871794.53</v>
      </c>
      <c r="G10" s="19">
        <v>4053768.78</v>
      </c>
    </row>
    <row r="11" spans="3:13" ht="18.75" x14ac:dyDescent="0.25">
      <c r="E11" s="9" t="s">
        <v>7</v>
      </c>
      <c r="F11" s="19">
        <f>SUM(F9:F10)</f>
        <v>6208531.5700000003</v>
      </c>
      <c r="G11" s="19">
        <f>SUM(G9:G10)</f>
        <v>6500338.6899999995</v>
      </c>
    </row>
    <row r="12" spans="3:13" ht="56.25" x14ac:dyDescent="0.25">
      <c r="E12" s="13" t="s">
        <v>6</v>
      </c>
      <c r="F12" s="20">
        <f>F11/F8</f>
        <v>28092.90303167421</v>
      </c>
      <c r="G12" s="20">
        <f>G11/G8</f>
        <v>29280.804909909908</v>
      </c>
    </row>
    <row r="13" spans="3:13" ht="18.75" x14ac:dyDescent="0.25">
      <c r="E13" s="14" t="s">
        <v>10</v>
      </c>
      <c r="F13" s="21">
        <v>25</v>
      </c>
      <c r="G13" s="21">
        <v>23</v>
      </c>
    </row>
    <row r="14" spans="3:13" ht="18.75" x14ac:dyDescent="0.25">
      <c r="E14" s="10" t="s">
        <v>8</v>
      </c>
      <c r="F14" s="19">
        <f>195674.28+39134.86+44874.64+8870.57</f>
        <v>288554.35000000003</v>
      </c>
      <c r="G14" s="19">
        <v>226727.02</v>
      </c>
    </row>
    <row r="15" spans="3:13" ht="56.25" x14ac:dyDescent="0.25">
      <c r="E15" s="14" t="s">
        <v>9</v>
      </c>
      <c r="F15" s="22">
        <f>F14/F13</f>
        <v>11542.174000000001</v>
      </c>
      <c r="G15" s="22">
        <f>G14/G13</f>
        <v>9857.6965217391298</v>
      </c>
    </row>
    <row r="16" spans="3:13" ht="18.75" x14ac:dyDescent="0.25">
      <c r="E16" s="15" t="s">
        <v>11</v>
      </c>
      <c r="F16" s="23">
        <v>76</v>
      </c>
      <c r="G16" s="23">
        <v>69</v>
      </c>
    </row>
    <row r="17" spans="5:7" ht="18.75" x14ac:dyDescent="0.25">
      <c r="E17" s="10" t="s">
        <v>12</v>
      </c>
      <c r="F17" s="19">
        <f>539330.5+111038.64+163385.42+26966.52</f>
        <v>840721.08000000007</v>
      </c>
      <c r="G17" s="19">
        <v>512669.12</v>
      </c>
    </row>
    <row r="18" spans="5:7" ht="56.25" x14ac:dyDescent="0.25">
      <c r="E18" s="16" t="s">
        <v>9</v>
      </c>
      <c r="F18" s="24">
        <f>F17/F16</f>
        <v>11062.119473684212</v>
      </c>
      <c r="G18" s="24">
        <f>G17/G16</f>
        <v>7429.9872463768115</v>
      </c>
    </row>
    <row r="19" spans="5:7" ht="18.75" x14ac:dyDescent="0.25">
      <c r="E19" s="9" t="s">
        <v>13</v>
      </c>
      <c r="F19" s="19">
        <v>1461.03</v>
      </c>
      <c r="G19" s="19">
        <v>1461.03</v>
      </c>
    </row>
    <row r="20" spans="5:7" ht="18.75" x14ac:dyDescent="0.25">
      <c r="E20" s="9" t="s">
        <v>16</v>
      </c>
      <c r="F20" s="19">
        <v>3505.11</v>
      </c>
      <c r="G20" s="19">
        <v>3505.11</v>
      </c>
    </row>
    <row r="21" spans="5:7" ht="37.5" x14ac:dyDescent="0.3">
      <c r="E21" s="10" t="s">
        <v>14</v>
      </c>
      <c r="F21" s="5">
        <v>53066.86</v>
      </c>
      <c r="G21" s="5">
        <v>55560</v>
      </c>
    </row>
    <row r="22" spans="5:7" ht="24.75" customHeight="1" x14ac:dyDescent="0.3">
      <c r="E22" s="33" t="s">
        <v>27</v>
      </c>
      <c r="F22" s="34">
        <f>SUM(F20+F11+F14+F17+F19+F21)</f>
        <v>7395840.0000000009</v>
      </c>
      <c r="G22" s="34">
        <f>(G21+G19+G20+G17+G14+G11)</f>
        <v>7300260.9699999997</v>
      </c>
    </row>
    <row r="23" spans="5:7" x14ac:dyDescent="0.25">
      <c r="E23" s="2"/>
      <c r="F23" s="6"/>
      <c r="G23" s="2"/>
    </row>
    <row r="24" spans="5:7" x14ac:dyDescent="0.25">
      <c r="E24" s="1"/>
      <c r="F24" s="1"/>
      <c r="G24" s="1"/>
    </row>
    <row r="27" spans="5:7" x14ac:dyDescent="0.25">
      <c r="E27" t="s">
        <v>29</v>
      </c>
    </row>
    <row r="29" spans="5:7" ht="18.75" x14ac:dyDescent="0.3">
      <c r="E29" s="25" t="s">
        <v>1</v>
      </c>
      <c r="F29" s="25" t="s">
        <v>2</v>
      </c>
      <c r="G29" s="25" t="s">
        <v>17</v>
      </c>
    </row>
    <row r="30" spans="5:7" ht="37.5" x14ac:dyDescent="0.3">
      <c r="E30" s="26" t="s">
        <v>18</v>
      </c>
      <c r="F30" s="27">
        <f>4338215.34+3703181.36+127078+15272+23400+242130.15</f>
        <v>8449276.8499999996</v>
      </c>
      <c r="G30" s="27">
        <f>3179195+35343+16532+246712.91+33255+5258892</f>
        <v>8769929.9100000001</v>
      </c>
    </row>
    <row r="31" spans="5:7" ht="37.5" x14ac:dyDescent="0.3">
      <c r="E31" s="29" t="s">
        <v>19</v>
      </c>
      <c r="F31" s="28">
        <v>16</v>
      </c>
      <c r="G31" s="28">
        <v>16</v>
      </c>
    </row>
    <row r="32" spans="5:7" ht="37.5" x14ac:dyDescent="0.3">
      <c r="E32" s="29" t="s">
        <v>20</v>
      </c>
      <c r="F32" s="27">
        <f>F30/F31</f>
        <v>528079.80312499998</v>
      </c>
      <c r="G32" s="27">
        <f>G30/G31</f>
        <v>548120.61937500001</v>
      </c>
    </row>
    <row r="33" spans="5:7" ht="56.25" x14ac:dyDescent="0.3">
      <c r="E33" s="29" t="s">
        <v>21</v>
      </c>
      <c r="F33" s="27">
        <f>F30/221</f>
        <v>38232.021945701359</v>
      </c>
      <c r="G33" s="27">
        <f>G30/222</f>
        <v>39504.188783783786</v>
      </c>
    </row>
    <row r="34" spans="5:7" ht="18.75" x14ac:dyDescent="0.3">
      <c r="E34" s="30" t="s">
        <v>22</v>
      </c>
      <c r="F34" s="31">
        <f>77200.91+4032+2298186</f>
        <v>2379418.91</v>
      </c>
      <c r="G34" s="31">
        <f>2938973.38+525255+73347.08+13432.5</f>
        <v>3551007.96</v>
      </c>
    </row>
    <row r="35" spans="5:7" ht="18.75" x14ac:dyDescent="0.3">
      <c r="E35" s="30" t="s">
        <v>23</v>
      </c>
      <c r="F35" s="30">
        <v>4</v>
      </c>
      <c r="G35" s="30">
        <v>4</v>
      </c>
    </row>
    <row r="36" spans="5:7" ht="37.5" x14ac:dyDescent="0.3">
      <c r="E36" s="32" t="s">
        <v>24</v>
      </c>
      <c r="F36" s="31">
        <f>F34/4</f>
        <v>594854.72750000004</v>
      </c>
      <c r="G36" s="31">
        <f>G34/G35</f>
        <v>887751.99</v>
      </c>
    </row>
    <row r="37" spans="5:7" ht="56.25" x14ac:dyDescent="0.3">
      <c r="E37" s="32" t="s">
        <v>25</v>
      </c>
      <c r="F37" s="31">
        <f>F34/92</f>
        <v>25863.249021739131</v>
      </c>
      <c r="G37" s="31">
        <f>G34/92</f>
        <v>38597.912608695653</v>
      </c>
    </row>
    <row r="38" spans="5:7" ht="37.5" x14ac:dyDescent="0.3">
      <c r="E38" s="4" t="s">
        <v>28</v>
      </c>
      <c r="F38" s="5">
        <v>143700</v>
      </c>
      <c r="G38" s="5">
        <v>152622</v>
      </c>
    </row>
    <row r="39" spans="5:7" ht="18.75" x14ac:dyDescent="0.3">
      <c r="E39" s="3" t="s">
        <v>26</v>
      </c>
      <c r="F39" s="5">
        <f>(F30+F32+F34+F36+F38)</f>
        <v>12095330.290624999</v>
      </c>
      <c r="G39" s="5">
        <f>(G38+G34+G30)</f>
        <v>12473559.870000001</v>
      </c>
    </row>
  </sheetData>
  <mergeCells count="1">
    <mergeCell ref="C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Adamik</dc:creator>
  <cp:lastModifiedBy>Anna Adamik</cp:lastModifiedBy>
  <dcterms:created xsi:type="dcterms:W3CDTF">2025-11-03T13:10:50Z</dcterms:created>
  <dcterms:modified xsi:type="dcterms:W3CDTF">2025-11-04T16:58:19Z</dcterms:modified>
</cp:coreProperties>
</file>